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51F6640F-1B70-4838-AA7A-FAE1F923C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4" sheetId="1" r:id="rId1"/>
    <sheet name="55" sheetId="2" r:id="rId2"/>
    <sheet name="56.1" sheetId="3" r:id="rId3"/>
    <sheet name="56.2" sheetId="4" r:id="rId4"/>
    <sheet name="56.3" sheetId="5" r:id="rId5"/>
  </sheets>
  <definedNames>
    <definedName name="chuong_pl_82" localSheetId="0">'54'!$B$1</definedName>
    <definedName name="chuong_pl_82_name" localSheetId="0">'54'!$A$3</definedName>
    <definedName name="chuong_pl_82_name_name" localSheetId="0">'54'!$A$4</definedName>
    <definedName name="chuong_pl_83" localSheetId="1">'55'!$B$1</definedName>
    <definedName name="chuong_pl_83_name" localSheetId="1">'55'!$A$3</definedName>
    <definedName name="chuong_pl_83_name_name" localSheetId="1">'55'!$A$4</definedName>
    <definedName name="chuong_pl_84" localSheetId="2">'56.1'!$B$1</definedName>
    <definedName name="chuong_pl_84_name" localSheetId="2">'56.1'!$A$3</definedName>
    <definedName name="chuong_pl_84_name_name" localSheetId="2">'56.1'!$A$4</definedName>
    <definedName name="chuong_pl_85" localSheetId="3">'56.2'!$A$3</definedName>
    <definedName name="chuong_pl_85_name" localSheetId="3">'56.2'!$A$4</definedName>
    <definedName name="chuong_pl_86" localSheetId="4">'56.3'!$B$1</definedName>
    <definedName name="chuong_pl_86_name" localSheetId="4">'56.3'!$A$3</definedName>
    <definedName name="chuong_pl_86_name_name" localSheetId="4">'56.3'!$A$4</definedName>
    <definedName name="_xlnm.Print_Area" localSheetId="0">'54'!$A$1:$G$37</definedName>
    <definedName name="_xlnm.Print_Area" localSheetId="1">'55'!$A$1:$G$51</definedName>
    <definedName name="_xlnm.Print_Area" localSheetId="2">'56.1'!$A$1:$G$29</definedName>
    <definedName name="_xlnm.Print_Area" localSheetId="3">'56.2'!$A$1:$K$12</definedName>
    <definedName name="_xlnm.Print_Area" localSheetId="4">'56.3'!$A$1:$F$16</definedName>
    <definedName name="_xlnm.Print_Titles" localSheetId="1">'55'!$7:$9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3" l="1"/>
  <c r="C12" i="3"/>
  <c r="E33" i="2"/>
  <c r="E24" i="1" l="1"/>
  <c r="E28" i="2" l="1"/>
  <c r="E22" i="2" l="1"/>
  <c r="D49" i="2"/>
  <c r="D51" i="2"/>
  <c r="D16" i="3" l="1"/>
  <c r="E17" i="1"/>
  <c r="D19" i="2"/>
  <c r="C19" i="2"/>
  <c r="C11" i="2" s="1"/>
  <c r="E23" i="2"/>
  <c r="E21" i="2"/>
  <c r="E17" i="2"/>
  <c r="E18" i="2"/>
  <c r="E15" i="2"/>
  <c r="E14" i="2"/>
  <c r="E19" i="2" l="1"/>
  <c r="F19" i="2" s="1"/>
  <c r="E12" i="4"/>
  <c r="D10" i="5" l="1"/>
  <c r="E10" i="5"/>
  <c r="A1" i="4"/>
  <c r="D12" i="3" l="1"/>
  <c r="F12" i="2"/>
  <c r="F17" i="2"/>
  <c r="E28" i="3"/>
  <c r="E11" i="1"/>
  <c r="C34" i="1"/>
  <c r="C23" i="3" s="1"/>
  <c r="C10" i="4"/>
  <c r="E28" i="1"/>
  <c r="E18" i="3"/>
  <c r="D26" i="3"/>
  <c r="E25" i="1"/>
  <c r="E22" i="1"/>
  <c r="F22" i="1" s="1"/>
  <c r="E21" i="1"/>
  <c r="F21" i="1" s="1"/>
  <c r="E50" i="2"/>
  <c r="E51" i="2"/>
  <c r="D48" i="2"/>
  <c r="F13" i="2"/>
  <c r="D11" i="2"/>
  <c r="D10" i="2" s="1"/>
  <c r="E16" i="3" l="1"/>
  <c r="C11" i="3"/>
  <c r="E11" i="2"/>
  <c r="E49" i="2"/>
  <c r="E48" i="2"/>
  <c r="E19" i="1"/>
  <c r="E29" i="1" l="1"/>
  <c r="E10" i="2"/>
  <c r="E30" i="1" l="1"/>
  <c r="E31" i="1"/>
  <c r="E32" i="1"/>
  <c r="E33" i="1"/>
  <c r="E35" i="1"/>
  <c r="E34" i="1"/>
  <c r="E27" i="1" s="1"/>
  <c r="E26" i="1" l="1"/>
  <c r="D27" i="1"/>
  <c r="D26" i="1" s="1"/>
  <c r="F16" i="3" l="1"/>
  <c r="F18" i="3"/>
  <c r="F29" i="3"/>
  <c r="E14" i="3"/>
  <c r="F14" i="3" s="1"/>
  <c r="E15" i="3"/>
  <c r="E17" i="3"/>
  <c r="F17" i="3" s="1"/>
  <c r="E19" i="3"/>
  <c r="F19" i="3" s="1"/>
  <c r="E20" i="3"/>
  <c r="F20" i="3" s="1"/>
  <c r="E21" i="3"/>
  <c r="F21" i="3" s="1"/>
  <c r="E22" i="3"/>
  <c r="F22" i="3" s="1"/>
  <c r="E23" i="3"/>
  <c r="E24" i="3"/>
  <c r="E25" i="3"/>
  <c r="F25" i="3" s="1"/>
  <c r="E26" i="3"/>
  <c r="E27" i="3"/>
  <c r="F27" i="3" s="1"/>
  <c r="E13" i="3"/>
  <c r="D11" i="3"/>
  <c r="D10" i="3" s="1"/>
  <c r="F15" i="3" l="1"/>
  <c r="F24" i="3"/>
  <c r="E12" i="3"/>
  <c r="E11" i="3" s="1"/>
  <c r="E10" i="3" s="1"/>
  <c r="F23" i="3"/>
  <c r="F28" i="3"/>
  <c r="F13" i="3"/>
  <c r="F12" i="3" l="1"/>
  <c r="D20" i="1"/>
  <c r="E20" i="1"/>
  <c r="F12" i="1"/>
  <c r="F13" i="1"/>
  <c r="F14" i="1"/>
  <c r="F17" i="1"/>
  <c r="F18" i="1"/>
  <c r="F19" i="1"/>
  <c r="F23" i="1"/>
  <c r="F24" i="1"/>
  <c r="F25" i="1"/>
  <c r="F28" i="1"/>
  <c r="F29" i="1"/>
  <c r="F30" i="1"/>
  <c r="F31" i="1"/>
  <c r="F32" i="1"/>
  <c r="F33" i="1"/>
  <c r="F34" i="1"/>
  <c r="F35" i="1"/>
  <c r="F36" i="1"/>
  <c r="F37" i="1"/>
  <c r="E10" i="1"/>
  <c r="E16" i="1"/>
  <c r="D16" i="1"/>
  <c r="F14" i="2"/>
  <c r="F15" i="2"/>
  <c r="F16" i="2"/>
  <c r="F18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9" i="2"/>
  <c r="F50" i="2"/>
  <c r="F51" i="2"/>
  <c r="D10" i="1"/>
  <c r="C27" i="1"/>
  <c r="C26" i="1" s="1"/>
  <c r="F26" i="1" s="1"/>
  <c r="C20" i="1"/>
  <c r="C16" i="1"/>
  <c r="C11" i="5"/>
  <c r="C12" i="5"/>
  <c r="C13" i="5"/>
  <c r="C14" i="5"/>
  <c r="C15" i="5"/>
  <c r="D10" i="4"/>
  <c r="E10" i="4" s="1"/>
  <c r="F11" i="3"/>
  <c r="C26" i="3"/>
  <c r="C48" i="2"/>
  <c r="F48" i="2" s="1"/>
  <c r="A4" i="5"/>
  <c r="A1" i="5"/>
  <c r="A4" i="4"/>
  <c r="A1" i="3"/>
  <c r="A4" i="3"/>
  <c r="A4" i="2"/>
  <c r="A1" i="2"/>
  <c r="C10" i="5" l="1"/>
  <c r="C15" i="1"/>
  <c r="F20" i="1"/>
  <c r="D15" i="1"/>
  <c r="F26" i="3"/>
  <c r="C10" i="3"/>
  <c r="F10" i="3" s="1"/>
  <c r="E15" i="1"/>
  <c r="F27" i="1"/>
  <c r="F16" i="1"/>
  <c r="F15" i="1" l="1"/>
  <c r="F11" i="1"/>
  <c r="C10" i="1"/>
  <c r="F10" i="1" s="1"/>
  <c r="C10" i="2"/>
  <c r="F10" i="2" s="1"/>
  <c r="F11" i="2"/>
</calcChain>
</file>

<file path=xl/sharedStrings.xml><?xml version="1.0" encoding="utf-8"?>
<sst xmlns="http://schemas.openxmlformats.org/spreadsheetml/2006/main" count="231" uniqueCount="144">
  <si>
    <t>Mẫu biểu số 54</t>
  </si>
  <si>
    <t>STT</t>
  </si>
  <si>
    <t>Nội dung</t>
  </si>
  <si>
    <t>Dự toán</t>
  </si>
  <si>
    <t>A</t>
  </si>
  <si>
    <t>B</t>
  </si>
  <si>
    <t>4=3/1</t>
  </si>
  <si>
    <t>TỔNG THU NSNN TRÊN ĐỊA BÀN</t>
  </si>
  <si>
    <t>I</t>
  </si>
  <si>
    <t>Thu nội địa</t>
  </si>
  <si>
    <t>II</t>
  </si>
  <si>
    <t>Thu từ dầu thô</t>
  </si>
  <si>
    <t>III</t>
  </si>
  <si>
    <t>Thu từ hoạt động xuất nhập khẩu</t>
  </si>
  <si>
    <t>IV</t>
  </si>
  <si>
    <t>Thu viện trợ</t>
  </si>
  <si>
    <t>TỔNG THU NGÂN SÁCH ĐỊA PHƯƠNG</t>
  </si>
  <si>
    <t>Thu NSĐP được hưởng theo phân cấp</t>
  </si>
  <si>
    <t>Các khoản thu NSĐP hưởng 100%</t>
  </si>
  <si>
    <t>Thuế giá trị gia tăng (phần NSĐP hưởng 30%)</t>
  </si>
  <si>
    <t>Các khoản thu phân chia NSĐP theo tỷ lệ %</t>
  </si>
  <si>
    <t>Thu bổ sung từ ngân sách cấp trên</t>
  </si>
  <si>
    <t>Thu bổ sung cân đối ngân sách</t>
  </si>
  <si>
    <t>Thu bổ sung có mục tiêu</t>
  </si>
  <si>
    <t>Thu từ quỹ dự trữ tài chính</t>
  </si>
  <si>
    <t>Thu kết dư</t>
  </si>
  <si>
    <t>V</t>
  </si>
  <si>
    <t>Thu chuyển nguồn từ năm trước chuyển sang</t>
  </si>
  <si>
    <t>C</t>
  </si>
  <si>
    <t>TỔNG CHI NSĐP</t>
  </si>
  <si>
    <t>Chi cân đối ngân sách địa phương</t>
  </si>
  <si>
    <t>Chi đầu tư phát triển</t>
  </si>
  <si>
    <t>Chi thường xuyên</t>
  </si>
  <si>
    <t>Chi cho vay</t>
  </si>
  <si>
    <t>Chi viện trợ</t>
  </si>
  <si>
    <t>Chi trả nợ lãi</t>
  </si>
  <si>
    <t>Chi bổ sung quỹ dự trữ tài chính</t>
  </si>
  <si>
    <t>Dự phòng NSNN</t>
  </si>
  <si>
    <t>Các nhiệm vụ chi khác</t>
  </si>
  <si>
    <t>Chi chuyển nguồn sang năm sau</t>
  </si>
  <si>
    <t>Mẫu biểu số 55</t>
  </si>
  <si>
    <t>Thu từ khu vực doanh nghiệp nhà nước</t>
  </si>
  <si>
    <t>Thu từ khu vực doanh nghiệp có vốn ĐTNN</t>
  </si>
  <si>
    <t>Thu từ khu vực kinh tế ngoài quốc doanh</t>
  </si>
  <si>
    <t>Thuế thu nhập cá nhân</t>
  </si>
  <si>
    <t>Thuế bảo vệ môi trường</t>
  </si>
  <si>
    <t>Các loại phí, lệ phí</t>
  </si>
  <si>
    <t>Trđó: Lệ phí trước bạ</t>
  </si>
  <si>
    <t>Các khoản thu về nhà, đất</t>
  </si>
  <si>
    <t>-</t>
  </si>
  <si>
    <t>Thuế sử dụng đất nông nghiệp</t>
  </si>
  <si>
    <t>Thuế sử dụng đất phi nông nghiệp</t>
  </si>
  <si>
    <t>Thu tiền cho thuê đất, thuê mặt nước</t>
  </si>
  <si>
    <t>Thu tiền sử dụng đất</t>
  </si>
  <si>
    <t>Thu tiền cho thuê và tiền bán nhà thuộc sở hữu NN</t>
  </si>
  <si>
    <t>Thu tiền sử dụng khu vực biển</t>
  </si>
  <si>
    <t>Thu từ khai thác, xử lý tài sản công xử lý theo quy định của pháp luật về quản lý, sử dụng tài sản công</t>
  </si>
  <si>
    <t>Thu từ hoạt động xổ số</t>
  </si>
  <si>
    <t>Thu tiền cấp quyền khai thác khoáng sản, tài nguyên nước, cấp quyền sử dụng tần số vô tuyến điện, thu tiền sử dụng khu vực biển</t>
  </si>
  <si>
    <t>Thu hồi vốn, thu cổ tức, lợi nhuận, lợi nhuận sau thuế, chênh lệch thu chi của Ngân hàng Nhà nước</t>
  </si>
  <si>
    <t>Thu hồi vốn NSNN đầu tư tại tổ chức kinh tế</t>
  </si>
  <si>
    <t>Thu cổ tức, lợi nhuận, lợi nhuận sau thuế, chênh lệch thu chi của Ngân hàng Nhà nước</t>
  </si>
  <si>
    <t>Thu quỹ đất công ích và hoa lợi công sản khác</t>
  </si>
  <si>
    <t>Thu khác ngân sách</t>
  </si>
  <si>
    <t>Thuế GTGT thu từ hàng hóa nhập khẩu</t>
  </si>
  <si>
    <t>Thuế xuất khẩu</t>
  </si>
  <si>
    <t>Thuế nhập khẩu</t>
  </si>
  <si>
    <t>Thuế TTĐB thu từ hàng hóa nhập khẩu</t>
  </si>
  <si>
    <t>Thuế BVMT thu từ hàng hóa nhập khẩu</t>
  </si>
  <si>
    <t>Thuế bổ sung đối với hàng hóa nhập khẩu</t>
  </si>
  <si>
    <t>Thuế khác</t>
  </si>
  <si>
    <t>Hoàn thuế GTGT, thuế TTĐB và các khoản thu khác</t>
  </si>
  <si>
    <t>Thuế GTGT</t>
  </si>
  <si>
    <t>Thuế TTĐB</t>
  </si>
  <si>
    <t>Hoàn các khoản thu khác</t>
  </si>
  <si>
    <t>THU NSĐP ĐƯỢC HƯỞNG THEO PHÂN CẤP</t>
  </si>
  <si>
    <t>Từ các khoản thu phân chia giữa NSTW và NSĐP</t>
  </si>
  <si>
    <t>Thuế GTGT (phần NSĐP hưởng 30%)</t>
  </si>
  <si>
    <t>Mẫu biểu số 56.1</t>
  </si>
  <si>
    <t>CHI CÂN ĐỐI NSĐP</t>
  </si>
  <si>
    <t>Chi đầu tư phát triển theo ngành, lĩnh vực</t>
  </si>
  <si>
    <t>Chi chương trình mục tiêu quốc gia</t>
  </si>
  <si>
    <t>Trong đó:</t>
  </si>
  <si>
    <t>- Chi giáo dục, đào tạo và dạy nghề</t>
  </si>
  <si>
    <t>- Chi khoa học, công nghệ, đổi mới sáng tạo và chuyển đổi số</t>
  </si>
  <si>
    <t>VI</t>
  </si>
  <si>
    <t>VII</t>
  </si>
  <si>
    <t>Dự phòng ngân sách nhà nước</t>
  </si>
  <si>
    <t>VIII</t>
  </si>
  <si>
    <t>Chi cải cách tiền lương, tinh giản biên chế</t>
  </si>
  <si>
    <t>IX</t>
  </si>
  <si>
    <t>Chi đầu tư thực hiện các chương trình, nhiệm vụ, dự án</t>
  </si>
  <si>
    <t>Chi thường xuyên thực hiện các chế độ, chính sách</t>
  </si>
  <si>
    <t>Chi thực hiện các chương trình mục tiêu quốc gia</t>
  </si>
  <si>
    <t>Mẫu biểu số 56.2</t>
  </si>
  <si>
    <t>TÌNH HÌNH SỬ DỤNG DỰ PHÒNG NGÂN SÁCH ĐỊA PHƯƠNG, DỰ PHÒNG NGÂN SÁCH TRUNG ƯƠNG BỔ SUNG CÓ MỤC TIÊU CHO ĐỊA PHƯƠNG VÀ QUỸ DỰ TRỮ TÀI CHÍNH</t>
  </si>
  <si>
    <t>Đơn vị: Triệu đồng</t>
  </si>
  <si>
    <t>Dự phòng ngân sách địa phương</t>
  </si>
  <si>
    <t>Dự phòng ngân sách trung ương bổ sung có mục tiêu cho địa phương</t>
  </si>
  <si>
    <t>Quỹ dự trữ tài chính</t>
  </si>
  <si>
    <t>Dự toán HĐND quyết định</t>
  </si>
  <si>
    <t>Lũy kế đã sử dụng</t>
  </si>
  <si>
    <t>Còn lại</t>
  </si>
  <si>
    <t>Số NSTW bổ sung</t>
  </si>
  <si>
    <t>Số đã phân bổ</t>
  </si>
  <si>
    <t>Số dư đầu năm</t>
  </si>
  <si>
    <t>3=1-2</t>
  </si>
  <si>
    <t>6=4-5</t>
  </si>
  <si>
    <t>9=7-8</t>
  </si>
  <si>
    <t>Tổng số</t>
  </si>
  <si>
    <t>Mẫu biểu số 56.3</t>
  </si>
  <si>
    <t>Trong đó</t>
  </si>
  <si>
    <t>Số tăng thu so với dự toán</t>
  </si>
  <si>
    <t>Dự toán chi còn lại</t>
  </si>
  <si>
    <t>1=2+3</t>
  </si>
  <si>
    <t>Giảm bội chi, tăng chi trả nợ</t>
  </si>
  <si>
    <t>Bổ sung tăng dự phòng ngân sách và quỹ dự trữ tài chính</t>
  </si>
  <si>
    <t>Bổ sung nguồn thực hiện chính sách tiền lương</t>
  </si>
  <si>
    <t>Chi đầu tư một số dự án quan trọng</t>
  </si>
  <si>
    <t>Thực hiện một số chính sách an sinh xã hội</t>
  </si>
  <si>
    <t>Thưởng vượt dự toán thu hoặc hỗ trợ ngân sách cấp dưới hụt thu</t>
  </si>
  <si>
    <t>Cùng kỳ năm trước</t>
  </si>
  <si>
    <t>1</t>
  </si>
  <si>
    <t>2</t>
  </si>
  <si>
    <t>3</t>
  </si>
  <si>
    <t>4</t>
  </si>
  <si>
    <t>5</t>
  </si>
  <si>
    <t>CHI TỪ NGUỒN BỔ SUNG CÓ MỤC TIÊU TỪ NS CẤP TRÊN CHO NSĐP</t>
  </si>
  <si>
    <t>Chi từ nguồn bổ sung có mục tiêu từ NS cấp trên</t>
  </si>
  <si>
    <t>Dự toán giao đầu năm</t>
  </si>
  <si>
    <t xml:space="preserve"> Thực hiện</t>
  </si>
  <si>
    <t>Ghi chú</t>
  </si>
  <si>
    <t>Đã bố trí kinh phí tổ chức Chúc thọ, mừng thọ NCT năm 2026 cho Phòng Văn hóa-Xã hội tại Quyết định số 74/QĐ-UBND ngày 01/4/2026 của UBND xã Kon Đào số tiền 16,236 triệu đồng</t>
  </si>
  <si>
    <t>KẾT QUẢ PHÂN BỔ SỬ DỤNG SỐ TĂNG THU SO VỚI DỰ TOÁN, DỰ TOÁN CHI CÒN LẠI</t>
  </si>
  <si>
    <t>Thực hiện</t>
  </si>
  <si>
    <t>TÌNH HÌNH CÂN ĐỐI NSĐP 09 THÁNG NĂM 2026</t>
  </si>
  <si>
    <t>09 tháng so (%)</t>
  </si>
  <si>
    <t>09 tháng</t>
  </si>
  <si>
    <t>Lũy kế đến tháng 09</t>
  </si>
  <si>
    <t>THỰC HIỆN THU NSNN 09 THÁNG NĂM 2026</t>
  </si>
  <si>
    <t>Lũy kế đến tháng 9</t>
  </si>
  <si>
    <t xml:space="preserve"> THỰC HIỆN CHI NSNN 09 THÁNG NĂM 2026</t>
  </si>
  <si>
    <t>UBND XÃ KON ĐÀO</t>
  </si>
  <si>
    <t>(Kèm theo Báo cáo số  600/BC-UBND ngày  15    /10/2026 của UBND xã Kon Đào)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</si>
</sst>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_-;\-* #,##0_-;_-* &quot;-&quot;_-;_-@_-"/>
    <numFmt numFmtId="165" formatCode="_-* #,##0.0_-;\-* #,##0.0_-;_-* &quot;-&quot;_-;_-@_-"/>
    <numFmt numFmtId="166" formatCode="_(* #,##0.000_);_(* \(#,##0.000\);_(* &quot;-&quot;??_);_(@_)"/>
    <numFmt numFmtId="167" formatCode="_-* #,##0.0\ _₫_-;\-* #,##0.0\ _₫_-;_-* &quot;-&quot;?\ _₫_-;_-@_-"/>
    <numFmt numFmtId="168" formatCode="_(* #,##0.0000_);_(* \(#,##0.0000\);_(* &quot;-&quot;??_);_(@_)"/>
    <numFmt numFmtId="169" formatCode="_(* #,##0.0_);_(* \(#,##0.0\);_(* &quot;-&quot;??_);_(@_)"/>
  </numFmts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color rgb="FF000000"/>
      <name val="Times New Roman"/>
      <family val="1"/>
    </font>
    <font>
      <sz val="8"/>
      <name val="Calibri"/>
      <family val="2"/>
      <charset val="163"/>
      <scheme val="minor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left" vertical="center" wrapText="1"/>
    </xf>
    <xf numFmtId="43" fontId="2" fillId="0" borderId="0" xfId="3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3" applyFont="1" applyBorder="1" applyAlignment="1">
      <alignment horizontal="center" vertical="center" wrapText="1"/>
    </xf>
    <xf numFmtId="43" fontId="2" fillId="0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3" applyFont="1" applyBorder="1" applyAlignment="1">
      <alignment horizontal="center" vertical="center" wrapText="1"/>
    </xf>
    <xf numFmtId="43" fontId="7" fillId="0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43" fontId="4" fillId="0" borderId="0" xfId="3" applyFont="1"/>
    <xf numFmtId="43" fontId="4" fillId="0" borderId="0" xfId="3" applyFont="1" applyFill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2" fillId="0" borderId="1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165" fontId="9" fillId="0" borderId="1" xfId="3" applyNumberFormat="1" applyFont="1" applyBorder="1" applyAlignment="1">
      <alignment horizontal="center" vertical="center" wrapText="1"/>
    </xf>
    <xf numFmtId="164" fontId="4" fillId="0" borderId="0" xfId="1" applyFont="1" applyFill="1"/>
    <xf numFmtId="164" fontId="7" fillId="0" borderId="1" xfId="1" quotePrefix="1" applyFont="1" applyFill="1" applyBorder="1" applyAlignment="1">
      <alignment horizontal="center" vertical="center" wrapText="1"/>
    </xf>
    <xf numFmtId="43" fontId="7" fillId="0" borderId="1" xfId="3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4" fillId="0" borderId="0" xfId="0" applyNumberFormat="1" applyFont="1"/>
    <xf numFmtId="0" fontId="10" fillId="0" borderId="0" xfId="0" applyFont="1"/>
    <xf numFmtId="165" fontId="6" fillId="0" borderId="1" xfId="1" applyNumberFormat="1" applyFont="1" applyFill="1" applyBorder="1" applyAlignment="1">
      <alignment horizontal="right" vertical="center" wrapText="1"/>
    </xf>
    <xf numFmtId="165" fontId="4" fillId="0" borderId="1" xfId="1" applyNumberFormat="1" applyFont="1" applyFill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5" fontId="7" fillId="0" borderId="1" xfId="1" applyNumberFormat="1" applyFont="1" applyFill="1" applyBorder="1" applyAlignment="1">
      <alignment horizontal="right" vertical="center" wrapText="1"/>
    </xf>
    <xf numFmtId="165" fontId="7" fillId="0" borderId="1" xfId="1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 wrapText="1"/>
    </xf>
    <xf numFmtId="43" fontId="6" fillId="0" borderId="1" xfId="3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43" fontId="4" fillId="0" borderId="1" xfId="3" applyFont="1" applyFill="1" applyBorder="1" applyAlignment="1">
      <alignment horizontal="center" vertical="center" wrapText="1"/>
    </xf>
    <xf numFmtId="167" fontId="4" fillId="0" borderId="0" xfId="0" applyNumberFormat="1" applyFont="1"/>
    <xf numFmtId="43" fontId="6" fillId="0" borderId="0" xfId="3" applyFont="1" applyAlignment="1">
      <alignment horizontal="center" vertical="center" wrapText="1"/>
    </xf>
    <xf numFmtId="43" fontId="6" fillId="0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43" fontId="6" fillId="0" borderId="1" xfId="3" applyFont="1" applyBorder="1" applyAlignment="1">
      <alignment horizontal="center" vertical="center" wrapText="1"/>
    </xf>
    <xf numFmtId="43" fontId="4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9" fontId="4" fillId="0" borderId="0" xfId="2" applyFont="1" applyFill="1"/>
    <xf numFmtId="164" fontId="6" fillId="0" borderId="1" xfId="1" applyFont="1" applyFill="1" applyBorder="1" applyAlignment="1">
      <alignment horizontal="center" vertical="center" wrapText="1"/>
    </xf>
    <xf numFmtId="164" fontId="4" fillId="0" borderId="1" xfId="1" quotePrefix="1" applyFont="1" applyFill="1" applyBorder="1" applyAlignment="1">
      <alignment horizontal="center" vertical="center" wrapText="1"/>
    </xf>
    <xf numFmtId="43" fontId="4" fillId="0" borderId="1" xfId="3" quotePrefix="1" applyFont="1" applyFill="1" applyBorder="1" applyAlignment="1">
      <alignment horizontal="center" vertical="center" wrapText="1"/>
    </xf>
    <xf numFmtId="43" fontId="10" fillId="0" borderId="0" xfId="3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0" fontId="8" fillId="0" borderId="0" xfId="0" applyFont="1"/>
    <xf numFmtId="166" fontId="8" fillId="0" borderId="0" xfId="3" applyNumberFormat="1" applyFont="1"/>
    <xf numFmtId="165" fontId="6" fillId="0" borderId="1" xfId="1" applyNumberFormat="1" applyFont="1" applyFill="1" applyBorder="1" applyAlignment="1">
      <alignment vertical="center" wrapText="1"/>
    </xf>
    <xf numFmtId="165" fontId="4" fillId="0" borderId="0" xfId="0" applyNumberFormat="1" applyFont="1"/>
    <xf numFmtId="165" fontId="4" fillId="0" borderId="1" xfId="1" applyNumberFormat="1" applyFont="1" applyFill="1" applyBorder="1" applyAlignment="1">
      <alignment vertical="center" wrapText="1"/>
    </xf>
    <xf numFmtId="168" fontId="7" fillId="0" borderId="1" xfId="3" applyNumberFormat="1" applyFont="1" applyFill="1" applyBorder="1" applyAlignment="1">
      <alignment horizontal="center" vertical="center" wrapText="1"/>
    </xf>
    <xf numFmtId="169" fontId="6" fillId="0" borderId="1" xfId="3" applyNumberFormat="1" applyFont="1" applyFill="1" applyBorder="1" applyAlignment="1">
      <alignment horizontal="center" vertical="center" wrapText="1"/>
    </xf>
    <xf numFmtId="169" fontId="4" fillId="0" borderId="1" xfId="3" applyNumberFormat="1" applyFont="1" applyFill="1" applyBorder="1" applyAlignment="1">
      <alignment horizontal="center" vertical="center" wrapText="1"/>
    </xf>
    <xf numFmtId="169" fontId="2" fillId="0" borderId="1" xfId="3" applyNumberFormat="1" applyFont="1" applyFill="1" applyBorder="1" applyAlignment="1">
      <alignment horizontal="center" vertical="center" wrapText="1"/>
    </xf>
    <xf numFmtId="169" fontId="7" fillId="0" borderId="1" xfId="3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3" fontId="6" fillId="0" borderId="0" xfId="3" applyFont="1" applyAlignment="1">
      <alignment horizontal="right" vertical="center" wrapText="1"/>
    </xf>
    <xf numFmtId="43" fontId="6" fillId="0" borderId="1" xfId="3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8" fillId="0" borderId="2" xfId="3" applyFont="1" applyBorder="1" applyAlignment="1">
      <alignment horizontal="center" vertical="center" wrapText="1"/>
    </xf>
    <xf numFmtId="43" fontId="8" fillId="0" borderId="0" xfId="3" applyFont="1" applyAlignment="1">
      <alignment horizontal="right" vertical="center" wrapText="1"/>
    </xf>
    <xf numFmtId="164" fontId="6" fillId="0" borderId="1" xfId="1" applyFont="1" applyFill="1" applyBorder="1" applyAlignment="1">
      <alignment horizontal="center" vertical="center" wrapText="1"/>
    </xf>
    <xf numFmtId="43" fontId="2" fillId="0" borderId="1" xfId="3" applyFont="1" applyBorder="1" applyAlignment="1">
      <alignment horizontal="center" vertical="center" wrapText="1"/>
    </xf>
    <xf numFmtId="43" fontId="2" fillId="0" borderId="0" xfId="3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Comma" xfId="3" builtinId="3"/>
    <cellStyle name="Comma [0]" xfId="1" builtinId="6"/>
    <cellStyle name="Comma 3" xfId="4" xr:uid="{00000000-0005-0000-0000-000002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H38"/>
  <sheetViews>
    <sheetView tabSelected="1" view="pageBreakPreview" zoomScale="90" zoomScaleNormal="100" zoomScaleSheetLayoutView="90" workbookViewId="0">
      <selection activeCell="A4" sqref="A4:G4"/>
    </sheetView>
  </sheetViews>
  <sheetFormatPr defaultColWidth="8.85546875" defaultRowHeight="15.75" x14ac:dyDescent="0.25"/>
  <cols>
    <col min="1" max="1" width="7" style="2" customWidth="1"/>
    <col min="2" max="2" width="33.28515625" style="2" customWidth="1"/>
    <col min="3" max="3" width="11.28515625" style="2" bestFit="1" customWidth="1"/>
    <col min="4" max="4" width="11.85546875" style="2" customWidth="1"/>
    <col min="5" max="5" width="12.28515625" style="2" customWidth="1"/>
    <col min="6" max="6" width="9" style="17" bestFit="1" customWidth="1"/>
    <col min="7" max="7" width="11.7109375" style="18" customWidth="1"/>
    <col min="8" max="8" width="12.28515625" style="2" bestFit="1" customWidth="1"/>
    <col min="9" max="16384" width="8.85546875" style="2"/>
  </cols>
  <sheetData>
    <row r="1" spans="1:8" ht="22.15" customHeight="1" x14ac:dyDescent="0.25">
      <c r="A1" s="75" t="s">
        <v>142</v>
      </c>
      <c r="B1" s="75"/>
      <c r="F1" s="80" t="s">
        <v>0</v>
      </c>
      <c r="G1" s="80"/>
    </row>
    <row r="2" spans="1:8" ht="12" customHeight="1" x14ac:dyDescent="0.25">
      <c r="A2" s="20"/>
      <c r="B2" s="20"/>
      <c r="F2" s="49"/>
      <c r="G2" s="50"/>
    </row>
    <row r="3" spans="1:8" ht="18.600000000000001" customHeight="1" x14ac:dyDescent="0.25">
      <c r="A3" s="82" t="s">
        <v>135</v>
      </c>
      <c r="B3" s="82"/>
      <c r="C3" s="82"/>
      <c r="D3" s="82"/>
      <c r="E3" s="82"/>
      <c r="F3" s="82"/>
      <c r="G3" s="82"/>
    </row>
    <row r="4" spans="1:8" ht="18.600000000000001" customHeight="1" x14ac:dyDescent="0.25">
      <c r="A4" s="83" t="s">
        <v>143</v>
      </c>
      <c r="B4" s="83"/>
      <c r="C4" s="83"/>
      <c r="D4" s="83"/>
      <c r="E4" s="83"/>
      <c r="F4" s="83"/>
      <c r="G4" s="83"/>
    </row>
    <row r="5" spans="1:8" ht="18.600000000000001" customHeight="1" x14ac:dyDescent="0.25">
      <c r="A5" s="51"/>
      <c r="B5" s="51"/>
      <c r="C5" s="51"/>
      <c r="D5" s="51"/>
      <c r="E5" s="51"/>
      <c r="F5" s="51"/>
      <c r="G5" s="51"/>
    </row>
    <row r="6" spans="1:8" ht="14.45" customHeight="1" x14ac:dyDescent="0.25">
      <c r="A6" s="52"/>
      <c r="E6" s="84" t="s">
        <v>96</v>
      </c>
      <c r="F6" s="84"/>
      <c r="G6" s="84"/>
    </row>
    <row r="7" spans="1:8" s="6" customFormat="1" ht="27" customHeight="1" x14ac:dyDescent="0.25">
      <c r="A7" s="76" t="s">
        <v>1</v>
      </c>
      <c r="B7" s="76" t="s">
        <v>2</v>
      </c>
      <c r="C7" s="76" t="s">
        <v>3</v>
      </c>
      <c r="D7" s="76" t="s">
        <v>130</v>
      </c>
      <c r="E7" s="76"/>
      <c r="F7" s="81" t="s">
        <v>136</v>
      </c>
      <c r="G7" s="81"/>
    </row>
    <row r="8" spans="1:8" s="6" customFormat="1" ht="31.5" x14ac:dyDescent="0.25">
      <c r="A8" s="76"/>
      <c r="B8" s="76"/>
      <c r="C8" s="76"/>
      <c r="D8" s="22" t="s">
        <v>137</v>
      </c>
      <c r="E8" s="22" t="s">
        <v>138</v>
      </c>
      <c r="F8" s="53" t="s">
        <v>3</v>
      </c>
      <c r="G8" s="45" t="s">
        <v>121</v>
      </c>
    </row>
    <row r="9" spans="1:8" x14ac:dyDescent="0.25">
      <c r="A9" s="23" t="s">
        <v>4</v>
      </c>
      <c r="B9" s="23" t="s">
        <v>5</v>
      </c>
      <c r="C9" s="23">
        <v>1</v>
      </c>
      <c r="D9" s="23">
        <v>2</v>
      </c>
      <c r="E9" s="23">
        <v>3</v>
      </c>
      <c r="F9" s="54" t="s">
        <v>6</v>
      </c>
      <c r="G9" s="47">
        <v>5</v>
      </c>
    </row>
    <row r="10" spans="1:8" s="6" customFormat="1" ht="31.5" x14ac:dyDescent="0.25">
      <c r="A10" s="22" t="s">
        <v>4</v>
      </c>
      <c r="B10" s="24" t="s">
        <v>7</v>
      </c>
      <c r="C10" s="44">
        <f>C11</f>
        <v>3295</v>
      </c>
      <c r="D10" s="44">
        <f>D11</f>
        <v>2795.504508</v>
      </c>
      <c r="E10" s="44">
        <f>E11</f>
        <v>2795.504508</v>
      </c>
      <c r="F10" s="71">
        <f>IFERROR(E10/C10*100,0)</f>
        <v>84.840804491654026</v>
      </c>
      <c r="G10" s="45"/>
    </row>
    <row r="11" spans="1:8" x14ac:dyDescent="0.25">
      <c r="A11" s="23" t="s">
        <v>8</v>
      </c>
      <c r="B11" s="25" t="s">
        <v>9</v>
      </c>
      <c r="C11" s="46">
        <v>3295</v>
      </c>
      <c r="D11" s="46">
        <v>2795.504508</v>
      </c>
      <c r="E11" s="46">
        <f>D11</f>
        <v>2795.504508</v>
      </c>
      <c r="F11" s="72">
        <f t="shared" ref="F11:F37" si="0">IFERROR(E11/C11*100,0)</f>
        <v>84.840804491654026</v>
      </c>
      <c r="G11" s="45"/>
    </row>
    <row r="12" spans="1:8" x14ac:dyDescent="0.25">
      <c r="A12" s="23" t="s">
        <v>10</v>
      </c>
      <c r="B12" s="25" t="s">
        <v>11</v>
      </c>
      <c r="C12" s="46"/>
      <c r="D12" s="46"/>
      <c r="E12" s="46"/>
      <c r="F12" s="71">
        <f t="shared" si="0"/>
        <v>0</v>
      </c>
      <c r="G12" s="45"/>
    </row>
    <row r="13" spans="1:8" x14ac:dyDescent="0.25">
      <c r="A13" s="23" t="s">
        <v>12</v>
      </c>
      <c r="B13" s="25" t="s">
        <v>13</v>
      </c>
      <c r="C13" s="46"/>
      <c r="D13" s="46"/>
      <c r="E13" s="46"/>
      <c r="F13" s="71">
        <f t="shared" si="0"/>
        <v>0</v>
      </c>
      <c r="G13" s="45"/>
      <c r="H13" s="36"/>
    </row>
    <row r="14" spans="1:8" x14ac:dyDescent="0.25">
      <c r="A14" s="23" t="s">
        <v>14</v>
      </c>
      <c r="B14" s="25" t="s">
        <v>15</v>
      </c>
      <c r="C14" s="46"/>
      <c r="D14" s="46"/>
      <c r="E14" s="46"/>
      <c r="F14" s="71">
        <f t="shared" si="0"/>
        <v>0</v>
      </c>
      <c r="G14" s="45"/>
      <c r="H14" s="36"/>
    </row>
    <row r="15" spans="1:8" s="6" customFormat="1" ht="31.5" x14ac:dyDescent="0.25">
      <c r="A15" s="22" t="s">
        <v>5</v>
      </c>
      <c r="B15" s="24" t="s">
        <v>16</v>
      </c>
      <c r="C15" s="44">
        <f>C16+C20+C23+C24+C25</f>
        <v>219332.92059999998</v>
      </c>
      <c r="D15" s="44">
        <f t="shared" ref="D15:E15" si="1">D16+D20+D23+D24+D25</f>
        <v>223396.71418800001</v>
      </c>
      <c r="E15" s="44">
        <f t="shared" si="1"/>
        <v>223396.71418800001</v>
      </c>
      <c r="F15" s="71">
        <f>IFERROR(E15/C15*100,0)</f>
        <v>101.85279691570388</v>
      </c>
      <c r="G15" s="45"/>
    </row>
    <row r="16" spans="1:8" s="6" customFormat="1" ht="31.5" x14ac:dyDescent="0.25">
      <c r="A16" s="22" t="s">
        <v>8</v>
      </c>
      <c r="B16" s="24" t="s">
        <v>17</v>
      </c>
      <c r="C16" s="44">
        <f>C17+C18+C19</f>
        <v>3239</v>
      </c>
      <c r="D16" s="44">
        <f>D17+D19</f>
        <v>2795.5045079999995</v>
      </c>
      <c r="E16" s="44">
        <f>E17+E19</f>
        <v>2795.5045079999995</v>
      </c>
      <c r="F16" s="71">
        <f t="shared" si="0"/>
        <v>86.307641494288347</v>
      </c>
      <c r="G16" s="45"/>
    </row>
    <row r="17" spans="1:8" x14ac:dyDescent="0.25">
      <c r="A17" s="23">
        <v>1</v>
      </c>
      <c r="B17" s="25" t="s">
        <v>18</v>
      </c>
      <c r="C17" s="46">
        <v>1475</v>
      </c>
      <c r="D17" s="46">
        <v>51.708297999999999</v>
      </c>
      <c r="E17" s="46">
        <f>+D17</f>
        <v>51.708297999999999</v>
      </c>
      <c r="F17" s="72">
        <f t="shared" si="0"/>
        <v>3.505647322033898</v>
      </c>
      <c r="G17" s="45"/>
    </row>
    <row r="18" spans="1:8" ht="31.5" x14ac:dyDescent="0.25">
      <c r="A18" s="23">
        <v>2</v>
      </c>
      <c r="B18" s="25" t="s">
        <v>19</v>
      </c>
      <c r="C18" s="46">
        <v>0</v>
      </c>
      <c r="D18" s="46"/>
      <c r="E18" s="46"/>
      <c r="F18" s="72">
        <f t="shared" si="0"/>
        <v>0</v>
      </c>
      <c r="G18" s="45"/>
    </row>
    <row r="19" spans="1:8" ht="31.5" x14ac:dyDescent="0.25">
      <c r="A19" s="23">
        <v>3</v>
      </c>
      <c r="B19" s="25" t="s">
        <v>20</v>
      </c>
      <c r="C19" s="46">
        <v>1764</v>
      </c>
      <c r="D19" s="46">
        <v>2743.7962099999995</v>
      </c>
      <c r="E19" s="46">
        <f>+D19</f>
        <v>2743.7962099999995</v>
      </c>
      <c r="F19" s="72">
        <f t="shared" si="0"/>
        <v>155.54400283446711</v>
      </c>
      <c r="G19" s="45"/>
    </row>
    <row r="20" spans="1:8" s="6" customFormat="1" ht="31.5" x14ac:dyDescent="0.25">
      <c r="A20" s="22" t="s">
        <v>10</v>
      </c>
      <c r="B20" s="24" t="s">
        <v>21</v>
      </c>
      <c r="C20" s="44">
        <f>C21+C22</f>
        <v>216093.92059999998</v>
      </c>
      <c r="D20" s="44">
        <f t="shared" ref="D20:E20" si="2">D21+D22</f>
        <v>177104.014</v>
      </c>
      <c r="E20" s="44">
        <f t="shared" si="2"/>
        <v>177104.014</v>
      </c>
      <c r="F20" s="71">
        <f>IFERROR(E20/C20*100,0)</f>
        <v>81.95696274483717</v>
      </c>
      <c r="G20" s="45"/>
    </row>
    <row r="21" spans="1:8" x14ac:dyDescent="0.25">
      <c r="A21" s="23">
        <v>1</v>
      </c>
      <c r="B21" s="25" t="s">
        <v>22</v>
      </c>
      <c r="C21" s="46">
        <v>122817</v>
      </c>
      <c r="D21" s="46">
        <v>94962.75</v>
      </c>
      <c r="E21" s="46">
        <f>+D21</f>
        <v>94962.75</v>
      </c>
      <c r="F21" s="72">
        <f>IFERROR(E21/C21*100,0)</f>
        <v>77.320525660128482</v>
      </c>
      <c r="G21" s="45"/>
    </row>
    <row r="22" spans="1:8" x14ac:dyDescent="0.25">
      <c r="A22" s="23">
        <v>2</v>
      </c>
      <c r="B22" s="25" t="s">
        <v>23</v>
      </c>
      <c r="C22" s="46">
        <v>93276.920599999983</v>
      </c>
      <c r="D22" s="46">
        <v>82141.263999999996</v>
      </c>
      <c r="E22" s="46">
        <f>+D22</f>
        <v>82141.263999999996</v>
      </c>
      <c r="F22" s="72">
        <f>IFERROR(E22/C22*100,0)</f>
        <v>88.061723598538279</v>
      </c>
      <c r="G22" s="45"/>
      <c r="H22" s="48"/>
    </row>
    <row r="23" spans="1:8" x14ac:dyDescent="0.25">
      <c r="A23" s="22" t="s">
        <v>12</v>
      </c>
      <c r="B23" s="24" t="s">
        <v>24</v>
      </c>
      <c r="C23" s="46"/>
      <c r="D23" s="46"/>
      <c r="E23" s="46"/>
      <c r="F23" s="71">
        <f t="shared" si="0"/>
        <v>0</v>
      </c>
      <c r="G23" s="45"/>
    </row>
    <row r="24" spans="1:8" x14ac:dyDescent="0.25">
      <c r="A24" s="22" t="s">
        <v>14</v>
      </c>
      <c r="B24" s="24" t="s">
        <v>25</v>
      </c>
      <c r="C24" s="44"/>
      <c r="D24" s="44">
        <v>3931.7635150000001</v>
      </c>
      <c r="E24" s="44">
        <f>D24</f>
        <v>3931.7635150000001</v>
      </c>
      <c r="F24" s="71">
        <f t="shared" si="0"/>
        <v>0</v>
      </c>
      <c r="G24" s="45"/>
    </row>
    <row r="25" spans="1:8" ht="31.5" x14ac:dyDescent="0.25">
      <c r="A25" s="22" t="s">
        <v>26</v>
      </c>
      <c r="B25" s="24" t="s">
        <v>27</v>
      </c>
      <c r="C25" s="46"/>
      <c r="D25" s="44">
        <v>39565.432164999998</v>
      </c>
      <c r="E25" s="44">
        <f>+D25</f>
        <v>39565.432164999998</v>
      </c>
      <c r="F25" s="71">
        <f t="shared" si="0"/>
        <v>0</v>
      </c>
      <c r="G25" s="45"/>
    </row>
    <row r="26" spans="1:8" x14ac:dyDescent="0.25">
      <c r="A26" s="22" t="s">
        <v>28</v>
      </c>
      <c r="B26" s="24" t="s">
        <v>29</v>
      </c>
      <c r="C26" s="44">
        <f>C27+C36</f>
        <v>211657.56889991998</v>
      </c>
      <c r="D26" s="44">
        <f t="shared" ref="D26:E26" si="3">D27+D36</f>
        <v>143462.76654700001</v>
      </c>
      <c r="E26" s="44">
        <f t="shared" si="3"/>
        <v>157030.85680500002</v>
      </c>
      <c r="F26" s="71">
        <f t="shared" si="0"/>
        <v>74.190995210405347</v>
      </c>
      <c r="G26" s="45"/>
    </row>
    <row r="27" spans="1:8" s="6" customFormat="1" ht="31.5" x14ac:dyDescent="0.25">
      <c r="A27" s="22" t="s">
        <v>8</v>
      </c>
      <c r="B27" s="24" t="s">
        <v>30</v>
      </c>
      <c r="C27" s="44">
        <f>SUM(C28:C35)</f>
        <v>161514.56889991998</v>
      </c>
      <c r="D27" s="44">
        <f t="shared" ref="D27:E27" si="4">SUM(D28:D35)</f>
        <v>118154.72454700001</v>
      </c>
      <c r="E27" s="44">
        <f t="shared" si="4"/>
        <v>118154.72454700001</v>
      </c>
      <c r="F27" s="71">
        <f t="shared" si="0"/>
        <v>73.154220917502968</v>
      </c>
      <c r="G27" s="45"/>
    </row>
    <row r="28" spans="1:8" x14ac:dyDescent="0.25">
      <c r="A28" s="23">
        <v>1</v>
      </c>
      <c r="B28" s="25" t="s">
        <v>31</v>
      </c>
      <c r="C28" s="46">
        <v>4571.8080549999995</v>
      </c>
      <c r="D28" s="46">
        <v>4316.8080549999995</v>
      </c>
      <c r="E28" s="46">
        <f>+D28</f>
        <v>4316.8080549999995</v>
      </c>
      <c r="F28" s="72">
        <f t="shared" si="0"/>
        <v>94.42233801305116</v>
      </c>
      <c r="G28" s="45"/>
    </row>
    <row r="29" spans="1:8" x14ac:dyDescent="0.25">
      <c r="A29" s="23">
        <v>2</v>
      </c>
      <c r="B29" s="25" t="s">
        <v>32</v>
      </c>
      <c r="C29" s="46">
        <v>154421.76084491998</v>
      </c>
      <c r="D29" s="46">
        <v>113492.868692</v>
      </c>
      <c r="E29" s="46">
        <f>+D29</f>
        <v>113492.868692</v>
      </c>
      <c r="F29" s="72">
        <f t="shared" si="0"/>
        <v>73.495385670402158</v>
      </c>
      <c r="G29" s="45"/>
    </row>
    <row r="30" spans="1:8" x14ac:dyDescent="0.25">
      <c r="A30" s="23">
        <v>3</v>
      </c>
      <c r="B30" s="25" t="s">
        <v>33</v>
      </c>
      <c r="C30" s="46"/>
      <c r="D30" s="46"/>
      <c r="E30" s="46">
        <f t="shared" ref="E30:E35" si="5">D30</f>
        <v>0</v>
      </c>
      <c r="F30" s="71">
        <f t="shared" si="0"/>
        <v>0</v>
      </c>
      <c r="G30" s="45"/>
    </row>
    <row r="31" spans="1:8" x14ac:dyDescent="0.25">
      <c r="A31" s="23">
        <v>4</v>
      </c>
      <c r="B31" s="25" t="s">
        <v>34</v>
      </c>
      <c r="C31" s="46"/>
      <c r="D31" s="46"/>
      <c r="E31" s="46">
        <f t="shared" si="5"/>
        <v>0</v>
      </c>
      <c r="F31" s="71">
        <f t="shared" si="0"/>
        <v>0</v>
      </c>
      <c r="G31" s="45"/>
      <c r="H31" s="48"/>
    </row>
    <row r="32" spans="1:8" x14ac:dyDescent="0.25">
      <c r="A32" s="23">
        <v>5</v>
      </c>
      <c r="B32" s="25" t="s">
        <v>35</v>
      </c>
      <c r="C32" s="46"/>
      <c r="D32" s="46"/>
      <c r="E32" s="46">
        <f t="shared" si="5"/>
        <v>0</v>
      </c>
      <c r="F32" s="71">
        <f t="shared" si="0"/>
        <v>0</v>
      </c>
      <c r="G32" s="45"/>
    </row>
    <row r="33" spans="1:7" x14ac:dyDescent="0.25">
      <c r="A33" s="23">
        <v>6</v>
      </c>
      <c r="B33" s="25" t="s">
        <v>36</v>
      </c>
      <c r="C33" s="46"/>
      <c r="D33" s="46"/>
      <c r="E33" s="46">
        <f t="shared" si="5"/>
        <v>0</v>
      </c>
      <c r="F33" s="71">
        <f t="shared" si="0"/>
        <v>0</v>
      </c>
      <c r="G33" s="45"/>
    </row>
    <row r="34" spans="1:7" x14ac:dyDescent="0.25">
      <c r="A34" s="23">
        <v>7</v>
      </c>
      <c r="B34" s="25" t="s">
        <v>37</v>
      </c>
      <c r="C34" s="46">
        <f>'56.2'!C12</f>
        <v>2521</v>
      </c>
      <c r="D34" s="46">
        <v>345.0478</v>
      </c>
      <c r="E34" s="46">
        <f t="shared" si="5"/>
        <v>345.0478</v>
      </c>
      <c r="F34" s="71">
        <f t="shared" si="0"/>
        <v>13.686941689805632</v>
      </c>
      <c r="G34" s="45"/>
    </row>
    <row r="35" spans="1:7" x14ac:dyDescent="0.25">
      <c r="A35" s="23">
        <v>8</v>
      </c>
      <c r="B35" s="25" t="s">
        <v>38</v>
      </c>
      <c r="C35" s="46"/>
      <c r="D35" s="46"/>
      <c r="E35" s="46">
        <f t="shared" si="5"/>
        <v>0</v>
      </c>
      <c r="F35" s="71">
        <f t="shared" si="0"/>
        <v>0</v>
      </c>
      <c r="G35" s="45"/>
    </row>
    <row r="36" spans="1:7" s="6" customFormat="1" ht="31.5" x14ac:dyDescent="0.25">
      <c r="A36" s="22" t="s">
        <v>10</v>
      </c>
      <c r="B36" s="24" t="s">
        <v>128</v>
      </c>
      <c r="C36" s="44">
        <v>50143</v>
      </c>
      <c r="D36" s="44">
        <v>25308.042000000001</v>
      </c>
      <c r="E36" s="44">
        <v>38876.132258000005</v>
      </c>
      <c r="F36" s="71">
        <f t="shared" si="0"/>
        <v>77.530527208184608</v>
      </c>
      <c r="G36" s="45"/>
    </row>
    <row r="37" spans="1:7" s="6" customFormat="1" x14ac:dyDescent="0.25">
      <c r="A37" s="22" t="s">
        <v>12</v>
      </c>
      <c r="B37" s="24" t="s">
        <v>39</v>
      </c>
      <c r="C37" s="44"/>
      <c r="D37" s="44"/>
      <c r="E37" s="44"/>
      <c r="F37" s="71">
        <f t="shared" si="0"/>
        <v>0</v>
      </c>
      <c r="G37" s="45"/>
    </row>
    <row r="38" spans="1:7" x14ac:dyDescent="0.25">
      <c r="A38" s="55"/>
    </row>
  </sheetData>
  <mergeCells count="10">
    <mergeCell ref="A1:B1"/>
    <mergeCell ref="F1:G1"/>
    <mergeCell ref="A7:A8"/>
    <mergeCell ref="B7:B8"/>
    <mergeCell ref="C7:C8"/>
    <mergeCell ref="D7:E7"/>
    <mergeCell ref="F7:G7"/>
    <mergeCell ref="A3:G3"/>
    <mergeCell ref="A4:G4"/>
    <mergeCell ref="E6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A1:H51"/>
  <sheetViews>
    <sheetView view="pageBreakPreview" zoomScale="90" zoomScaleNormal="100" zoomScaleSheetLayoutView="90" workbookViewId="0">
      <selection activeCell="I15" sqref="I15"/>
    </sheetView>
  </sheetViews>
  <sheetFormatPr defaultColWidth="8.85546875" defaultRowHeight="15.75" x14ac:dyDescent="0.25"/>
  <cols>
    <col min="1" max="1" width="5.5703125" style="2" customWidth="1"/>
    <col min="2" max="2" width="36.5703125" style="2" customWidth="1"/>
    <col min="3" max="3" width="9.85546875" style="32" bestFit="1" customWidth="1"/>
    <col min="4" max="4" width="11.7109375" style="32" bestFit="1" customWidth="1"/>
    <col min="5" max="5" width="10.140625" style="32" customWidth="1"/>
    <col min="6" max="6" width="9.28515625" style="17" customWidth="1"/>
    <col min="7" max="7" width="10.7109375" style="17" customWidth="1"/>
    <col min="8" max="16384" width="8.85546875" style="2"/>
  </cols>
  <sheetData>
    <row r="1" spans="1:7" ht="21.6" customHeight="1" x14ac:dyDescent="0.25">
      <c r="A1" s="75" t="str">
        <f>'54'!A1:B1</f>
        <v>UBND XÃ KON ĐÀO</v>
      </c>
      <c r="B1" s="75"/>
      <c r="D1" s="56"/>
      <c r="F1" s="80" t="s">
        <v>40</v>
      </c>
      <c r="G1" s="80"/>
    </row>
    <row r="2" spans="1:7" ht="9.6" customHeight="1" x14ac:dyDescent="0.25">
      <c r="A2" s="20"/>
      <c r="B2" s="20"/>
      <c r="F2" s="49"/>
      <c r="G2" s="49"/>
    </row>
    <row r="3" spans="1:7" ht="16.149999999999999" customHeight="1" x14ac:dyDescent="0.25">
      <c r="A3" s="82" t="s">
        <v>139</v>
      </c>
      <c r="B3" s="82"/>
      <c r="C3" s="82"/>
      <c r="D3" s="82"/>
      <c r="E3" s="82"/>
      <c r="F3" s="82"/>
      <c r="G3" s="82"/>
    </row>
    <row r="4" spans="1:7" ht="16.149999999999999" customHeight="1" x14ac:dyDescent="0.25">
      <c r="A4" s="83" t="str">
        <f>'54'!chuong_pl_82_name_name</f>
        <v>(Kèm theo Báo cáo số  600/BC-UBND ngày  15    /10/2026 của UBND xã Kon Đào)</v>
      </c>
      <c r="B4" s="83"/>
      <c r="C4" s="83"/>
      <c r="D4" s="83"/>
      <c r="E4" s="83"/>
      <c r="F4" s="83"/>
      <c r="G4" s="83"/>
    </row>
    <row r="5" spans="1:7" ht="16.149999999999999" customHeight="1" x14ac:dyDescent="0.25">
      <c r="A5" s="51"/>
      <c r="B5" s="51"/>
      <c r="C5" s="51"/>
      <c r="D5" s="51"/>
      <c r="E5" s="51"/>
      <c r="F5" s="51"/>
      <c r="G5" s="51"/>
    </row>
    <row r="6" spans="1:7" x14ac:dyDescent="0.25">
      <c r="A6" s="52"/>
      <c r="F6" s="85" t="s">
        <v>96</v>
      </c>
      <c r="G6" s="85"/>
    </row>
    <row r="7" spans="1:7" ht="27" customHeight="1" x14ac:dyDescent="0.25">
      <c r="A7" s="76" t="s">
        <v>1</v>
      </c>
      <c r="B7" s="76" t="s">
        <v>2</v>
      </c>
      <c r="C7" s="86" t="s">
        <v>3</v>
      </c>
      <c r="D7" s="86" t="s">
        <v>134</v>
      </c>
      <c r="E7" s="86"/>
      <c r="F7" s="81" t="s">
        <v>136</v>
      </c>
      <c r="G7" s="81"/>
    </row>
    <row r="8" spans="1:7" ht="55.9" customHeight="1" x14ac:dyDescent="0.25">
      <c r="A8" s="76"/>
      <c r="B8" s="76"/>
      <c r="C8" s="86"/>
      <c r="D8" s="57" t="s">
        <v>137</v>
      </c>
      <c r="E8" s="57" t="s">
        <v>140</v>
      </c>
      <c r="F8" s="53" t="s">
        <v>3</v>
      </c>
      <c r="G8" s="53" t="s">
        <v>121</v>
      </c>
    </row>
    <row r="9" spans="1:7" x14ac:dyDescent="0.25">
      <c r="A9" s="23" t="s">
        <v>4</v>
      </c>
      <c r="B9" s="23" t="s">
        <v>5</v>
      </c>
      <c r="C9" s="58" t="s">
        <v>122</v>
      </c>
      <c r="D9" s="58" t="s">
        <v>123</v>
      </c>
      <c r="E9" s="58" t="s">
        <v>124</v>
      </c>
      <c r="F9" s="59" t="s">
        <v>125</v>
      </c>
      <c r="G9" s="59" t="s">
        <v>126</v>
      </c>
    </row>
    <row r="10" spans="1:7" s="6" customFormat="1" ht="31.5" x14ac:dyDescent="0.25">
      <c r="A10" s="22" t="s">
        <v>4</v>
      </c>
      <c r="B10" s="24" t="s">
        <v>7</v>
      </c>
      <c r="C10" s="44">
        <f t="shared" ref="C10:E10" si="0">C11</f>
        <v>3295</v>
      </c>
      <c r="D10" s="44">
        <f t="shared" si="0"/>
        <v>2795.504508</v>
      </c>
      <c r="E10" s="44">
        <f t="shared" si="0"/>
        <v>2795.504508</v>
      </c>
      <c r="F10" s="71">
        <f>IFERROR(E10/C10*100,0)</f>
        <v>84.840804491654026</v>
      </c>
      <c r="G10" s="45"/>
    </row>
    <row r="11" spans="1:7" s="6" customFormat="1" x14ac:dyDescent="0.25">
      <c r="A11" s="22" t="s">
        <v>8</v>
      </c>
      <c r="B11" s="24" t="s">
        <v>9</v>
      </c>
      <c r="C11" s="44">
        <f>SUM(C12:C17)+C19+C28+C33</f>
        <v>3295</v>
      </c>
      <c r="D11" s="44">
        <f>+D12+D13+D14+D15+D16+D17+D19+D25+D26+D27+D28+D29+D32+D33</f>
        <v>2795.504508</v>
      </c>
      <c r="E11" s="44">
        <f>+E12+E13+E14+E15+E16+E17+E19+E25+E26+E27+E28+E29+E32+E33</f>
        <v>2795.504508</v>
      </c>
      <c r="F11" s="71">
        <f t="shared" ref="F11:F51" si="1">IFERROR(E11/C11*100,0)</f>
        <v>84.840804491654026</v>
      </c>
      <c r="G11" s="45"/>
    </row>
    <row r="12" spans="1:7" s="37" customFormat="1" x14ac:dyDescent="0.25">
      <c r="A12" s="23">
        <v>1</v>
      </c>
      <c r="B12" s="25" t="s">
        <v>41</v>
      </c>
      <c r="C12" s="46">
        <v>0</v>
      </c>
      <c r="D12" s="46"/>
      <c r="E12" s="46"/>
      <c r="F12" s="72">
        <f t="shared" si="1"/>
        <v>0</v>
      </c>
      <c r="G12" s="47"/>
    </row>
    <row r="13" spans="1:7" s="37" customFormat="1" ht="31.5" x14ac:dyDescent="0.25">
      <c r="A13" s="23">
        <v>2</v>
      </c>
      <c r="B13" s="25" t="s">
        <v>42</v>
      </c>
      <c r="C13" s="46"/>
      <c r="D13" s="46"/>
      <c r="E13" s="46"/>
      <c r="F13" s="72">
        <f t="shared" si="1"/>
        <v>0</v>
      </c>
      <c r="G13" s="47"/>
    </row>
    <row r="14" spans="1:7" s="37" customFormat="1" ht="31.5" x14ac:dyDescent="0.25">
      <c r="A14" s="23">
        <v>3</v>
      </c>
      <c r="B14" s="25" t="s">
        <v>43</v>
      </c>
      <c r="C14" s="46">
        <v>1150</v>
      </c>
      <c r="D14" s="46">
        <v>1069.7341689999998</v>
      </c>
      <c r="E14" s="46">
        <f>D14</f>
        <v>1069.7341689999998</v>
      </c>
      <c r="F14" s="72">
        <f t="shared" si="1"/>
        <v>93.020362521739116</v>
      </c>
      <c r="G14" s="47"/>
    </row>
    <row r="15" spans="1:7" s="37" customFormat="1" x14ac:dyDescent="0.25">
      <c r="A15" s="23">
        <v>4</v>
      </c>
      <c r="B15" s="25" t="s">
        <v>44</v>
      </c>
      <c r="C15" s="46">
        <v>400</v>
      </c>
      <c r="D15" s="46">
        <v>349.01423900000003</v>
      </c>
      <c r="E15" s="46">
        <f>D15</f>
        <v>349.01423900000003</v>
      </c>
      <c r="F15" s="72">
        <f t="shared" si="1"/>
        <v>87.253559750000008</v>
      </c>
      <c r="G15" s="47"/>
    </row>
    <row r="16" spans="1:7" x14ac:dyDescent="0.25">
      <c r="A16" s="23">
        <v>5</v>
      </c>
      <c r="B16" s="25" t="s">
        <v>45</v>
      </c>
      <c r="C16" s="46"/>
      <c r="D16" s="46"/>
      <c r="E16" s="46"/>
      <c r="F16" s="72">
        <f t="shared" si="1"/>
        <v>0</v>
      </c>
      <c r="G16" s="47"/>
    </row>
    <row r="17" spans="1:8" s="37" customFormat="1" x14ac:dyDescent="0.25">
      <c r="A17" s="23">
        <v>6</v>
      </c>
      <c r="B17" s="25" t="s">
        <v>46</v>
      </c>
      <c r="C17" s="46">
        <v>1350</v>
      </c>
      <c r="D17" s="46">
        <v>1185.3127380000001</v>
      </c>
      <c r="E17" s="46">
        <f>D17</f>
        <v>1185.3127380000001</v>
      </c>
      <c r="F17" s="72">
        <f>IFERROR(E17/C17*100,0)</f>
        <v>87.800943555555563</v>
      </c>
      <c r="G17" s="47"/>
      <c r="H17" s="60"/>
    </row>
    <row r="18" spans="1:8" s="65" customFormat="1" x14ac:dyDescent="0.25">
      <c r="A18" s="61"/>
      <c r="B18" s="62" t="s">
        <v>47</v>
      </c>
      <c r="C18" s="63">
        <v>1250</v>
      </c>
      <c r="D18" s="63">
        <v>1142.3787380000001</v>
      </c>
      <c r="E18" s="63">
        <f>D18</f>
        <v>1142.3787380000001</v>
      </c>
      <c r="F18" s="72">
        <f t="shared" si="1"/>
        <v>91.390299040000016</v>
      </c>
      <c r="G18" s="47"/>
      <c r="H18" s="64"/>
    </row>
    <row r="19" spans="1:8" x14ac:dyDescent="0.25">
      <c r="A19" s="23">
        <v>7</v>
      </c>
      <c r="B19" s="25" t="s">
        <v>48</v>
      </c>
      <c r="C19" s="46">
        <f>SUM(C20:C24)</f>
        <v>315</v>
      </c>
      <c r="D19" s="46">
        <f t="shared" ref="D19:E19" si="2">SUM(D20:D24)</f>
        <v>158.21566200000001</v>
      </c>
      <c r="E19" s="46">
        <f t="shared" si="2"/>
        <v>158.21566200000001</v>
      </c>
      <c r="F19" s="72">
        <f>IFERROR(E19/C19*100,0)</f>
        <v>50.22719428571429</v>
      </c>
      <c r="G19" s="47"/>
      <c r="H19" s="64"/>
    </row>
    <row r="20" spans="1:8" x14ac:dyDescent="0.25">
      <c r="A20" s="61" t="s">
        <v>49</v>
      </c>
      <c r="B20" s="62" t="s">
        <v>50</v>
      </c>
      <c r="C20" s="46"/>
      <c r="D20" s="46"/>
      <c r="E20" s="46"/>
      <c r="F20" s="72">
        <f t="shared" si="1"/>
        <v>0</v>
      </c>
      <c r="G20" s="47"/>
      <c r="H20" s="64"/>
    </row>
    <row r="21" spans="1:8" x14ac:dyDescent="0.25">
      <c r="A21" s="61" t="s">
        <v>49</v>
      </c>
      <c r="B21" s="62" t="s">
        <v>51</v>
      </c>
      <c r="C21" s="46">
        <v>5</v>
      </c>
      <c r="D21" s="46">
        <v>8.7742979999999999</v>
      </c>
      <c r="E21" s="46">
        <f>D21</f>
        <v>8.7742979999999999</v>
      </c>
      <c r="F21" s="72">
        <f t="shared" si="1"/>
        <v>175.48596000000001</v>
      </c>
      <c r="G21" s="47"/>
      <c r="H21" s="64"/>
    </row>
    <row r="22" spans="1:8" x14ac:dyDescent="0.25">
      <c r="A22" s="61" t="s">
        <v>49</v>
      </c>
      <c r="B22" s="62" t="s">
        <v>52</v>
      </c>
      <c r="C22" s="46">
        <v>10</v>
      </c>
      <c r="D22" s="46">
        <v>54.654888999999997</v>
      </c>
      <c r="E22" s="46">
        <f>D22</f>
        <v>54.654888999999997</v>
      </c>
      <c r="F22" s="72">
        <f t="shared" si="1"/>
        <v>546.54888999999991</v>
      </c>
      <c r="G22" s="47"/>
      <c r="H22" s="64"/>
    </row>
    <row r="23" spans="1:8" x14ac:dyDescent="0.25">
      <c r="A23" s="61" t="s">
        <v>49</v>
      </c>
      <c r="B23" s="62" t="s">
        <v>53</v>
      </c>
      <c r="C23" s="46">
        <v>300</v>
      </c>
      <c r="D23" s="46">
        <v>94.786474999999996</v>
      </c>
      <c r="E23" s="46">
        <f>D23</f>
        <v>94.786474999999996</v>
      </c>
      <c r="F23" s="72">
        <f t="shared" si="1"/>
        <v>31.595491666666664</v>
      </c>
      <c r="G23" s="47"/>
      <c r="H23" s="64"/>
    </row>
    <row r="24" spans="1:8" ht="31.5" x14ac:dyDescent="0.25">
      <c r="A24" s="61" t="s">
        <v>49</v>
      </c>
      <c r="B24" s="62" t="s">
        <v>54</v>
      </c>
      <c r="C24" s="46"/>
      <c r="D24" s="46"/>
      <c r="E24" s="46"/>
      <c r="F24" s="72">
        <f t="shared" si="1"/>
        <v>0</v>
      </c>
      <c r="G24" s="47"/>
      <c r="H24" s="64"/>
    </row>
    <row r="25" spans="1:8" x14ac:dyDescent="0.25">
      <c r="A25" s="23">
        <v>8</v>
      </c>
      <c r="B25" s="25" t="s">
        <v>55</v>
      </c>
      <c r="C25" s="46"/>
      <c r="D25" s="46"/>
      <c r="E25" s="46"/>
      <c r="F25" s="72">
        <f t="shared" si="1"/>
        <v>0</v>
      </c>
      <c r="G25" s="47"/>
      <c r="H25" s="64"/>
    </row>
    <row r="26" spans="1:8" ht="47.25" x14ac:dyDescent="0.25">
      <c r="A26" s="23">
        <v>9</v>
      </c>
      <c r="B26" s="25" t="s">
        <v>56</v>
      </c>
      <c r="C26" s="46"/>
      <c r="D26" s="46"/>
      <c r="E26" s="46"/>
      <c r="F26" s="72">
        <f t="shared" si="1"/>
        <v>0</v>
      </c>
      <c r="G26" s="47"/>
      <c r="H26" s="64"/>
    </row>
    <row r="27" spans="1:8" x14ac:dyDescent="0.25">
      <c r="A27" s="23">
        <v>10</v>
      </c>
      <c r="B27" s="25" t="s">
        <v>57</v>
      </c>
      <c r="C27" s="46"/>
      <c r="D27" s="46"/>
      <c r="E27" s="46"/>
      <c r="F27" s="72">
        <f t="shared" si="1"/>
        <v>0</v>
      </c>
      <c r="G27" s="47"/>
      <c r="H27" s="64"/>
    </row>
    <row r="28" spans="1:8" ht="63" x14ac:dyDescent="0.25">
      <c r="A28" s="23">
        <v>11</v>
      </c>
      <c r="B28" s="25" t="s">
        <v>58</v>
      </c>
      <c r="C28" s="46"/>
      <c r="D28" s="46">
        <v>32.627699999999997</v>
      </c>
      <c r="E28" s="46">
        <f>D28</f>
        <v>32.627699999999997</v>
      </c>
      <c r="F28" s="72">
        <f t="shared" si="1"/>
        <v>0</v>
      </c>
      <c r="G28" s="47"/>
      <c r="H28" s="64"/>
    </row>
    <row r="29" spans="1:8" ht="47.25" x14ac:dyDescent="0.25">
      <c r="A29" s="23">
        <v>12</v>
      </c>
      <c r="B29" s="25" t="s">
        <v>59</v>
      </c>
      <c r="C29" s="46"/>
      <c r="D29" s="46"/>
      <c r="E29" s="46"/>
      <c r="F29" s="72">
        <f t="shared" si="1"/>
        <v>0</v>
      </c>
      <c r="G29" s="47"/>
      <c r="H29" s="64"/>
    </row>
    <row r="30" spans="1:8" ht="31.5" x14ac:dyDescent="0.25">
      <c r="A30" s="23" t="s">
        <v>49</v>
      </c>
      <c r="B30" s="62" t="s">
        <v>60</v>
      </c>
      <c r="C30" s="46"/>
      <c r="D30" s="46"/>
      <c r="E30" s="46"/>
      <c r="F30" s="72">
        <f t="shared" si="1"/>
        <v>0</v>
      </c>
      <c r="G30" s="47"/>
      <c r="H30" s="64"/>
    </row>
    <row r="31" spans="1:8" ht="47.25" x14ac:dyDescent="0.25">
      <c r="A31" s="23" t="s">
        <v>49</v>
      </c>
      <c r="B31" s="62" t="s">
        <v>61</v>
      </c>
      <c r="C31" s="46"/>
      <c r="D31" s="46"/>
      <c r="E31" s="46"/>
      <c r="F31" s="72">
        <f t="shared" si="1"/>
        <v>0</v>
      </c>
      <c r="G31" s="47"/>
      <c r="H31" s="64"/>
    </row>
    <row r="32" spans="1:8" ht="31.5" x14ac:dyDescent="0.25">
      <c r="A32" s="23">
        <v>13</v>
      </c>
      <c r="B32" s="25" t="s">
        <v>62</v>
      </c>
      <c r="C32" s="46"/>
      <c r="D32" s="46"/>
      <c r="E32" s="46"/>
      <c r="F32" s="72">
        <f t="shared" si="1"/>
        <v>0</v>
      </c>
      <c r="G32" s="47"/>
      <c r="H32" s="64"/>
    </row>
    <row r="33" spans="1:8" x14ac:dyDescent="0.25">
      <c r="A33" s="23">
        <v>14</v>
      </c>
      <c r="B33" s="25" t="s">
        <v>63</v>
      </c>
      <c r="C33" s="46">
        <v>80</v>
      </c>
      <c r="D33" s="46">
        <v>0.6</v>
      </c>
      <c r="E33" s="46">
        <f>D33</f>
        <v>0.6</v>
      </c>
      <c r="F33" s="72">
        <f t="shared" si="1"/>
        <v>0.75</v>
      </c>
      <c r="G33" s="47"/>
      <c r="H33" s="64"/>
    </row>
    <row r="34" spans="1:8" x14ac:dyDescent="0.25">
      <c r="A34" s="22" t="s">
        <v>10</v>
      </c>
      <c r="B34" s="24" t="s">
        <v>11</v>
      </c>
      <c r="C34" s="46"/>
      <c r="D34" s="46"/>
      <c r="E34" s="46"/>
      <c r="F34" s="72">
        <f t="shared" si="1"/>
        <v>0</v>
      </c>
      <c r="G34" s="47"/>
      <c r="H34" s="64"/>
    </row>
    <row r="35" spans="1:8" x14ac:dyDescent="0.25">
      <c r="A35" s="22" t="s">
        <v>12</v>
      </c>
      <c r="B35" s="24" t="s">
        <v>13</v>
      </c>
      <c r="C35" s="46"/>
      <c r="D35" s="46"/>
      <c r="E35" s="46"/>
      <c r="F35" s="72">
        <f t="shared" si="1"/>
        <v>0</v>
      </c>
      <c r="G35" s="47"/>
      <c r="H35" s="66"/>
    </row>
    <row r="36" spans="1:8" x14ac:dyDescent="0.25">
      <c r="A36" s="23">
        <v>1</v>
      </c>
      <c r="B36" s="25" t="s">
        <v>64</v>
      </c>
      <c r="C36" s="46"/>
      <c r="D36" s="46"/>
      <c r="E36" s="46"/>
      <c r="F36" s="72">
        <f t="shared" si="1"/>
        <v>0</v>
      </c>
      <c r="G36" s="47"/>
    </row>
    <row r="37" spans="1:8" x14ac:dyDescent="0.25">
      <c r="A37" s="23">
        <v>2</v>
      </c>
      <c r="B37" s="25" t="s">
        <v>65</v>
      </c>
      <c r="C37" s="46"/>
      <c r="D37" s="46"/>
      <c r="E37" s="46"/>
      <c r="F37" s="72">
        <f t="shared" si="1"/>
        <v>0</v>
      </c>
      <c r="G37" s="47"/>
    </row>
    <row r="38" spans="1:8" x14ac:dyDescent="0.25">
      <c r="A38" s="23">
        <v>3</v>
      </c>
      <c r="B38" s="25" t="s">
        <v>66</v>
      </c>
      <c r="C38" s="46"/>
      <c r="D38" s="46"/>
      <c r="E38" s="46"/>
      <c r="F38" s="72">
        <f t="shared" si="1"/>
        <v>0</v>
      </c>
      <c r="G38" s="47"/>
    </row>
    <row r="39" spans="1:8" x14ac:dyDescent="0.25">
      <c r="A39" s="23">
        <v>4</v>
      </c>
      <c r="B39" s="25" t="s">
        <v>67</v>
      </c>
      <c r="C39" s="46"/>
      <c r="D39" s="46"/>
      <c r="E39" s="46"/>
      <c r="F39" s="72">
        <f t="shared" si="1"/>
        <v>0</v>
      </c>
      <c r="G39" s="47"/>
    </row>
    <row r="40" spans="1:8" x14ac:dyDescent="0.25">
      <c r="A40" s="23">
        <v>5</v>
      </c>
      <c r="B40" s="25" t="s">
        <v>68</v>
      </c>
      <c r="C40" s="46"/>
      <c r="D40" s="46"/>
      <c r="E40" s="46"/>
      <c r="F40" s="72">
        <f t="shared" si="1"/>
        <v>0</v>
      </c>
      <c r="G40" s="47"/>
    </row>
    <row r="41" spans="1:8" ht="31.5" x14ac:dyDescent="0.25">
      <c r="A41" s="23">
        <v>6</v>
      </c>
      <c r="B41" s="25" t="s">
        <v>69</v>
      </c>
      <c r="C41" s="46"/>
      <c r="D41" s="46"/>
      <c r="E41" s="46"/>
      <c r="F41" s="72">
        <f t="shared" si="1"/>
        <v>0</v>
      </c>
      <c r="G41" s="47"/>
    </row>
    <row r="42" spans="1:8" x14ac:dyDescent="0.25">
      <c r="A42" s="23">
        <v>7</v>
      </c>
      <c r="B42" s="25" t="s">
        <v>70</v>
      </c>
      <c r="C42" s="46"/>
      <c r="D42" s="46"/>
      <c r="E42" s="46"/>
      <c r="F42" s="72">
        <f t="shared" si="1"/>
        <v>0</v>
      </c>
      <c r="G42" s="47"/>
    </row>
    <row r="43" spans="1:8" x14ac:dyDescent="0.25">
      <c r="A43" s="22" t="s">
        <v>14</v>
      </c>
      <c r="B43" s="24" t="s">
        <v>15</v>
      </c>
      <c r="C43" s="46"/>
      <c r="D43" s="46"/>
      <c r="E43" s="46"/>
      <c r="F43" s="72">
        <f t="shared" si="1"/>
        <v>0</v>
      </c>
      <c r="G43" s="47"/>
    </row>
    <row r="44" spans="1:8" ht="31.5" x14ac:dyDescent="0.25">
      <c r="A44" s="22" t="s">
        <v>5</v>
      </c>
      <c r="B44" s="24" t="s">
        <v>71</v>
      </c>
      <c r="C44" s="46"/>
      <c r="D44" s="46"/>
      <c r="E44" s="46"/>
      <c r="F44" s="72">
        <f t="shared" si="1"/>
        <v>0</v>
      </c>
      <c r="G44" s="47"/>
    </row>
    <row r="45" spans="1:8" x14ac:dyDescent="0.25">
      <c r="A45" s="23">
        <v>1</v>
      </c>
      <c r="B45" s="25" t="s">
        <v>72</v>
      </c>
      <c r="C45" s="46"/>
      <c r="D45" s="46"/>
      <c r="E45" s="46"/>
      <c r="F45" s="72">
        <f t="shared" si="1"/>
        <v>0</v>
      </c>
      <c r="G45" s="47"/>
    </row>
    <row r="46" spans="1:8" x14ac:dyDescent="0.25">
      <c r="A46" s="23">
        <v>2</v>
      </c>
      <c r="B46" s="25" t="s">
        <v>73</v>
      </c>
      <c r="C46" s="46"/>
      <c r="D46" s="46"/>
      <c r="E46" s="46"/>
      <c r="F46" s="72">
        <f t="shared" si="1"/>
        <v>0</v>
      </c>
      <c r="G46" s="47"/>
    </row>
    <row r="47" spans="1:8" x14ac:dyDescent="0.25">
      <c r="A47" s="23">
        <v>3</v>
      </c>
      <c r="B47" s="25" t="s">
        <v>74</v>
      </c>
      <c r="C47" s="46"/>
      <c r="D47" s="46"/>
      <c r="E47" s="46"/>
      <c r="F47" s="72">
        <f t="shared" si="1"/>
        <v>0</v>
      </c>
      <c r="G47" s="47"/>
    </row>
    <row r="48" spans="1:8" ht="31.5" x14ac:dyDescent="0.25">
      <c r="A48" s="22" t="s">
        <v>28</v>
      </c>
      <c r="B48" s="24" t="s">
        <v>75</v>
      </c>
      <c r="C48" s="67">
        <f>C49+C50+C51</f>
        <v>3239</v>
      </c>
      <c r="D48" s="67">
        <f t="shared" ref="D48:E48" si="3">D49+D50+D51</f>
        <v>2795.5045079999995</v>
      </c>
      <c r="E48" s="67">
        <f t="shared" si="3"/>
        <v>2795.5045079999995</v>
      </c>
      <c r="F48" s="71">
        <f t="shared" si="1"/>
        <v>86.307641494288347</v>
      </c>
      <c r="G48" s="47"/>
      <c r="H48" s="68"/>
    </row>
    <row r="49" spans="1:8" ht="31.5" x14ac:dyDescent="0.25">
      <c r="A49" s="23">
        <v>1</v>
      </c>
      <c r="B49" s="25" t="s">
        <v>76</v>
      </c>
      <c r="C49" s="69">
        <v>1764</v>
      </c>
      <c r="D49" s="46">
        <f>'54'!D19</f>
        <v>2743.7962099999995</v>
      </c>
      <c r="E49" s="46">
        <f>+D49</f>
        <v>2743.7962099999995</v>
      </c>
      <c r="F49" s="72">
        <f t="shared" si="1"/>
        <v>155.54400283446711</v>
      </c>
      <c r="G49" s="47"/>
      <c r="H49" s="68"/>
    </row>
    <row r="50" spans="1:8" x14ac:dyDescent="0.25">
      <c r="A50" s="23">
        <v>2</v>
      </c>
      <c r="B50" s="25" t="s">
        <v>77</v>
      </c>
      <c r="C50" s="69">
        <v>0</v>
      </c>
      <c r="D50" s="46"/>
      <c r="E50" s="46">
        <f t="shared" ref="E50:E51" si="4">+D50</f>
        <v>0</v>
      </c>
      <c r="F50" s="72">
        <f t="shared" si="1"/>
        <v>0</v>
      </c>
      <c r="G50" s="47"/>
      <c r="H50" s="68"/>
    </row>
    <row r="51" spans="1:8" x14ac:dyDescent="0.25">
      <c r="A51" s="23">
        <v>3</v>
      </c>
      <c r="B51" s="25" t="s">
        <v>18</v>
      </c>
      <c r="C51" s="69">
        <v>1475</v>
      </c>
      <c r="D51" s="46">
        <f>'54'!D17</f>
        <v>51.708297999999999</v>
      </c>
      <c r="E51" s="46">
        <f t="shared" si="4"/>
        <v>51.708297999999999</v>
      </c>
      <c r="F51" s="72">
        <f t="shared" si="1"/>
        <v>3.505647322033898</v>
      </c>
      <c r="G51" s="47"/>
      <c r="H51" s="68"/>
    </row>
  </sheetData>
  <mergeCells count="10">
    <mergeCell ref="F7:G7"/>
    <mergeCell ref="F1:G1"/>
    <mergeCell ref="A1:B1"/>
    <mergeCell ref="A3:G3"/>
    <mergeCell ref="A4:G4"/>
    <mergeCell ref="F6:G6"/>
    <mergeCell ref="A7:A8"/>
    <mergeCell ref="B7:B8"/>
    <mergeCell ref="C7:C8"/>
    <mergeCell ref="D7:E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  <pageSetUpPr fitToPage="1"/>
  </sheetPr>
  <dimension ref="A1:G29"/>
  <sheetViews>
    <sheetView view="pageBreakPreview" zoomScaleNormal="100" zoomScaleSheetLayoutView="100" workbookViewId="0">
      <selection activeCell="J28" sqref="J28"/>
    </sheetView>
  </sheetViews>
  <sheetFormatPr defaultColWidth="14.5703125" defaultRowHeight="15.75" x14ac:dyDescent="0.25"/>
  <cols>
    <col min="1" max="1" width="5.85546875" style="2" customWidth="1"/>
    <col min="2" max="2" width="23.42578125" style="2" customWidth="1"/>
    <col min="3" max="5" width="14.5703125" style="32"/>
    <col min="6" max="7" width="14.5703125" style="17"/>
    <col min="8" max="16384" width="14.5703125" style="2"/>
  </cols>
  <sheetData>
    <row r="1" spans="1:7" ht="28.9" customHeight="1" x14ac:dyDescent="0.25">
      <c r="A1" s="93" t="str">
        <f>'54'!A1:B1</f>
        <v>UBND XÃ KON ĐÀO</v>
      </c>
      <c r="B1" s="93"/>
      <c r="C1" s="93"/>
      <c r="F1" s="88" t="s">
        <v>78</v>
      </c>
      <c r="G1" s="88"/>
    </row>
    <row r="2" spans="1:7" ht="12" customHeight="1" x14ac:dyDescent="0.25">
      <c r="A2" s="3"/>
      <c r="B2" s="3"/>
      <c r="F2" s="4"/>
      <c r="G2" s="4"/>
    </row>
    <row r="3" spans="1:7" ht="16.899999999999999" customHeight="1" x14ac:dyDescent="0.25">
      <c r="A3" s="78" t="s">
        <v>141</v>
      </c>
      <c r="B3" s="78"/>
      <c r="C3" s="78"/>
      <c r="D3" s="78"/>
      <c r="E3" s="78"/>
      <c r="F3" s="78"/>
      <c r="G3" s="78"/>
    </row>
    <row r="4" spans="1:7" ht="16.899999999999999" customHeight="1" x14ac:dyDescent="0.25">
      <c r="A4" s="89" t="str">
        <f>'54'!chuong_pl_82_name_name</f>
        <v>(Kèm theo Báo cáo số  600/BC-UBND ngày  15    /10/2026 của UBND xã Kon Đào)</v>
      </c>
      <c r="B4" s="89"/>
      <c r="C4" s="89"/>
      <c r="D4" s="89"/>
      <c r="E4" s="89"/>
      <c r="F4" s="89"/>
      <c r="G4" s="89"/>
    </row>
    <row r="5" spans="1:7" ht="16.899999999999999" customHeight="1" x14ac:dyDescent="0.25">
      <c r="A5" s="19"/>
      <c r="B5" s="19"/>
      <c r="C5" s="19"/>
      <c r="D5" s="19"/>
      <c r="E5" s="19"/>
      <c r="F5" s="19"/>
      <c r="G5" s="19"/>
    </row>
    <row r="6" spans="1:7" ht="15.6" customHeight="1" x14ac:dyDescent="0.25">
      <c r="A6" s="5"/>
      <c r="F6" s="90" t="s">
        <v>96</v>
      </c>
      <c r="G6" s="90"/>
    </row>
    <row r="7" spans="1:7" ht="13.15" customHeight="1" x14ac:dyDescent="0.25">
      <c r="A7" s="91" t="s">
        <v>1</v>
      </c>
      <c r="B7" s="91" t="s">
        <v>2</v>
      </c>
      <c r="C7" s="92" t="s">
        <v>129</v>
      </c>
      <c r="D7" s="92" t="s">
        <v>130</v>
      </c>
      <c r="E7" s="92"/>
      <c r="F7" s="87" t="s">
        <v>136</v>
      </c>
      <c r="G7" s="87"/>
    </row>
    <row r="8" spans="1:7" ht="33" customHeight="1" x14ac:dyDescent="0.25">
      <c r="A8" s="91"/>
      <c r="B8" s="91"/>
      <c r="C8" s="92"/>
      <c r="D8" s="14" t="s">
        <v>137</v>
      </c>
      <c r="E8" s="14" t="s">
        <v>140</v>
      </c>
      <c r="F8" s="8" t="s">
        <v>3</v>
      </c>
      <c r="G8" s="8" t="s">
        <v>121</v>
      </c>
    </row>
    <row r="9" spans="1:7" x14ac:dyDescent="0.25">
      <c r="A9" s="10" t="s">
        <v>4</v>
      </c>
      <c r="B9" s="10" t="s">
        <v>5</v>
      </c>
      <c r="C9" s="33" t="s">
        <v>122</v>
      </c>
      <c r="D9" s="33" t="s">
        <v>123</v>
      </c>
      <c r="E9" s="33" t="s">
        <v>124</v>
      </c>
      <c r="F9" s="11" t="s">
        <v>6</v>
      </c>
      <c r="G9" s="34" t="s">
        <v>126</v>
      </c>
    </row>
    <row r="10" spans="1:7" x14ac:dyDescent="0.25">
      <c r="A10" s="10"/>
      <c r="B10" s="7" t="s">
        <v>29</v>
      </c>
      <c r="C10" s="29">
        <f>C11+C26</f>
        <v>211657.56889991998</v>
      </c>
      <c r="D10" s="29">
        <f t="shared" ref="D10:E10" si="0">D11+D26</f>
        <v>157030.85680500002</v>
      </c>
      <c r="E10" s="29">
        <f t="shared" si="0"/>
        <v>157030.85680500002</v>
      </c>
      <c r="F10" s="73">
        <f>IFERROR(E10/C10*100,0)</f>
        <v>74.190995210405347</v>
      </c>
      <c r="G10" s="9"/>
    </row>
    <row r="11" spans="1:7" s="6" customFormat="1" x14ac:dyDescent="0.25">
      <c r="A11" s="7" t="s">
        <v>4</v>
      </c>
      <c r="B11" s="13" t="s">
        <v>79</v>
      </c>
      <c r="C11" s="29">
        <f>C12+C16+C23</f>
        <v>161514.56889991998</v>
      </c>
      <c r="D11" s="29">
        <f t="shared" ref="D11:E11" si="1">D12+D16+D23</f>
        <v>118154.72454700001</v>
      </c>
      <c r="E11" s="29">
        <f t="shared" si="1"/>
        <v>118154.72454700001</v>
      </c>
      <c r="F11" s="73">
        <f t="shared" ref="F11:F29" si="2">IFERROR(E11/C11*100,0)</f>
        <v>73.154220917502968</v>
      </c>
      <c r="G11" s="12"/>
    </row>
    <row r="12" spans="1:7" s="6" customFormat="1" x14ac:dyDescent="0.25">
      <c r="A12" s="7" t="s">
        <v>8</v>
      </c>
      <c r="B12" s="13" t="s">
        <v>31</v>
      </c>
      <c r="C12" s="29">
        <f>C13+C14</f>
        <v>4571.8080549999995</v>
      </c>
      <c r="D12" s="29">
        <f>+D13+D14</f>
        <v>4316.8080549999995</v>
      </c>
      <c r="E12" s="29">
        <f>+E13+E14</f>
        <v>4316.8080549999995</v>
      </c>
      <c r="F12" s="74">
        <f t="shared" si="2"/>
        <v>94.42233801305116</v>
      </c>
      <c r="G12" s="12"/>
    </row>
    <row r="13" spans="1:7" ht="31.5" x14ac:dyDescent="0.25">
      <c r="A13" s="10">
        <v>1</v>
      </c>
      <c r="B13" s="15" t="s">
        <v>80</v>
      </c>
      <c r="C13" s="30">
        <v>4571.8080549999995</v>
      </c>
      <c r="D13" s="30">
        <v>4316.8080549999995</v>
      </c>
      <c r="E13" s="30">
        <f>D13</f>
        <v>4316.8080549999995</v>
      </c>
      <c r="F13" s="74">
        <f t="shared" si="2"/>
        <v>94.42233801305116</v>
      </c>
      <c r="G13" s="12"/>
    </row>
    <row r="14" spans="1:7" ht="32.450000000000003" customHeight="1" x14ac:dyDescent="0.25">
      <c r="A14" s="10">
        <v>2</v>
      </c>
      <c r="B14" s="15" t="s">
        <v>81</v>
      </c>
      <c r="C14" s="30"/>
      <c r="D14" s="30"/>
      <c r="E14" s="30">
        <f t="shared" ref="E14:E28" si="3">D14</f>
        <v>0</v>
      </c>
      <c r="F14" s="74">
        <f t="shared" si="2"/>
        <v>0</v>
      </c>
      <c r="G14" s="70"/>
    </row>
    <row r="15" spans="1:7" x14ac:dyDescent="0.25">
      <c r="A15" s="7" t="s">
        <v>10</v>
      </c>
      <c r="B15" s="13" t="s">
        <v>35</v>
      </c>
      <c r="C15" s="30"/>
      <c r="D15" s="30"/>
      <c r="E15" s="30">
        <f t="shared" si="3"/>
        <v>0</v>
      </c>
      <c r="F15" s="74">
        <f t="shared" si="2"/>
        <v>0</v>
      </c>
      <c r="G15" s="12"/>
    </row>
    <row r="16" spans="1:7" s="6" customFormat="1" x14ac:dyDescent="0.25">
      <c r="A16" s="7" t="s">
        <v>12</v>
      </c>
      <c r="B16" s="13" t="s">
        <v>32</v>
      </c>
      <c r="C16" s="29">
        <v>154421.76084491998</v>
      </c>
      <c r="D16" s="29">
        <f>'54'!D29</f>
        <v>113492.868692</v>
      </c>
      <c r="E16" s="29">
        <f>+D16</f>
        <v>113492.868692</v>
      </c>
      <c r="F16" s="73">
        <f t="shared" si="2"/>
        <v>73.495385670402158</v>
      </c>
      <c r="G16" s="9"/>
    </row>
    <row r="17" spans="1:7" x14ac:dyDescent="0.25">
      <c r="A17" s="10"/>
      <c r="B17" s="35" t="s">
        <v>82</v>
      </c>
      <c r="C17" s="30"/>
      <c r="D17" s="30"/>
      <c r="E17" s="30">
        <f t="shared" si="3"/>
        <v>0</v>
      </c>
      <c r="F17" s="74">
        <f t="shared" si="2"/>
        <v>0</v>
      </c>
      <c r="G17" s="12"/>
    </row>
    <row r="18" spans="1:7" ht="31.5" x14ac:dyDescent="0.25">
      <c r="A18" s="10"/>
      <c r="B18" s="35" t="s">
        <v>83</v>
      </c>
      <c r="C18" s="30">
        <v>98626.185999999972</v>
      </c>
      <c r="D18" s="30">
        <v>76265.077926999991</v>
      </c>
      <c r="E18" s="30">
        <f>+D18</f>
        <v>76265.077926999991</v>
      </c>
      <c r="F18" s="74">
        <f t="shared" si="2"/>
        <v>77.327412749186124</v>
      </c>
      <c r="G18" s="12"/>
    </row>
    <row r="19" spans="1:7" ht="47.25" x14ac:dyDescent="0.25">
      <c r="A19" s="10"/>
      <c r="B19" s="35" t="s">
        <v>84</v>
      </c>
      <c r="C19" s="30">
        <v>0</v>
      </c>
      <c r="D19" s="30"/>
      <c r="E19" s="30">
        <f t="shared" si="3"/>
        <v>0</v>
      </c>
      <c r="F19" s="74">
        <f t="shared" si="2"/>
        <v>0</v>
      </c>
      <c r="G19" s="12"/>
    </row>
    <row r="20" spans="1:7" x14ac:dyDescent="0.25">
      <c r="A20" s="7" t="s">
        <v>14</v>
      </c>
      <c r="B20" s="13" t="s">
        <v>33</v>
      </c>
      <c r="C20" s="30"/>
      <c r="D20" s="30"/>
      <c r="E20" s="30">
        <f t="shared" si="3"/>
        <v>0</v>
      </c>
      <c r="F20" s="74">
        <f t="shared" si="2"/>
        <v>0</v>
      </c>
      <c r="G20" s="12"/>
    </row>
    <row r="21" spans="1:7" x14ac:dyDescent="0.25">
      <c r="A21" s="7" t="s">
        <v>26</v>
      </c>
      <c r="B21" s="13" t="s">
        <v>34</v>
      </c>
      <c r="C21" s="30"/>
      <c r="D21" s="30"/>
      <c r="E21" s="30">
        <f t="shared" si="3"/>
        <v>0</v>
      </c>
      <c r="F21" s="74">
        <f t="shared" si="2"/>
        <v>0</v>
      </c>
      <c r="G21" s="12"/>
    </row>
    <row r="22" spans="1:7" ht="31.5" x14ac:dyDescent="0.25">
      <c r="A22" s="7" t="s">
        <v>85</v>
      </c>
      <c r="B22" s="13" t="s">
        <v>36</v>
      </c>
      <c r="C22" s="30"/>
      <c r="D22" s="30"/>
      <c r="E22" s="30">
        <f t="shared" si="3"/>
        <v>0</v>
      </c>
      <c r="F22" s="74">
        <f t="shared" si="2"/>
        <v>0</v>
      </c>
      <c r="G22" s="12"/>
    </row>
    <row r="23" spans="1:7" s="6" customFormat="1" ht="31.5" x14ac:dyDescent="0.25">
      <c r="A23" s="7" t="s">
        <v>86</v>
      </c>
      <c r="B23" s="13" t="s">
        <v>87</v>
      </c>
      <c r="C23" s="29">
        <f>'54'!C34</f>
        <v>2521</v>
      </c>
      <c r="D23" s="29">
        <v>345.0478</v>
      </c>
      <c r="E23" s="29">
        <f t="shared" si="3"/>
        <v>345.0478</v>
      </c>
      <c r="F23" s="73">
        <f t="shared" si="2"/>
        <v>13.686941689805632</v>
      </c>
      <c r="G23" s="12"/>
    </row>
    <row r="24" spans="1:7" ht="47.25" x14ac:dyDescent="0.25">
      <c r="A24" s="7" t="s">
        <v>88</v>
      </c>
      <c r="B24" s="13" t="s">
        <v>89</v>
      </c>
      <c r="C24" s="30"/>
      <c r="D24" s="30"/>
      <c r="E24" s="30">
        <f t="shared" si="3"/>
        <v>0</v>
      </c>
      <c r="F24" s="74">
        <f t="shared" si="2"/>
        <v>0</v>
      </c>
      <c r="G24" s="12"/>
    </row>
    <row r="25" spans="1:7" x14ac:dyDescent="0.25">
      <c r="A25" s="7" t="s">
        <v>90</v>
      </c>
      <c r="B25" s="13" t="s">
        <v>38</v>
      </c>
      <c r="C25" s="30"/>
      <c r="D25" s="30"/>
      <c r="E25" s="30">
        <f t="shared" si="3"/>
        <v>0</v>
      </c>
      <c r="F25" s="74">
        <f t="shared" si="2"/>
        <v>0</v>
      </c>
      <c r="G25" s="12"/>
    </row>
    <row r="26" spans="1:7" ht="63" x14ac:dyDescent="0.25">
      <c r="A26" s="7" t="s">
        <v>5</v>
      </c>
      <c r="B26" s="13" t="s">
        <v>127</v>
      </c>
      <c r="C26" s="29">
        <f>C27+C28+C29</f>
        <v>50143</v>
      </c>
      <c r="D26" s="29">
        <f>D27+D28+D29</f>
        <v>38876.132258000005</v>
      </c>
      <c r="E26" s="29">
        <f t="shared" si="3"/>
        <v>38876.132258000005</v>
      </c>
      <c r="F26" s="73">
        <f t="shared" si="2"/>
        <v>77.530527208184608</v>
      </c>
      <c r="G26" s="12"/>
    </row>
    <row r="27" spans="1:7" ht="47.25" x14ac:dyDescent="0.25">
      <c r="A27" s="10">
        <v>1</v>
      </c>
      <c r="B27" s="15" t="s">
        <v>91</v>
      </c>
      <c r="C27" s="30"/>
      <c r="D27" s="30"/>
      <c r="E27" s="30">
        <f t="shared" si="3"/>
        <v>0</v>
      </c>
      <c r="F27" s="74">
        <f t="shared" si="2"/>
        <v>0</v>
      </c>
      <c r="G27" s="12"/>
    </row>
    <row r="28" spans="1:7" ht="47.25" x14ac:dyDescent="0.25">
      <c r="A28" s="10">
        <v>2</v>
      </c>
      <c r="B28" s="15" t="s">
        <v>92</v>
      </c>
      <c r="C28" s="30">
        <v>49919</v>
      </c>
      <c r="D28" s="30">
        <v>38679.582258000002</v>
      </c>
      <c r="E28" s="30">
        <f t="shared" si="3"/>
        <v>38679.582258000002</v>
      </c>
      <c r="F28" s="74">
        <f t="shared" si="2"/>
        <v>77.484689713335612</v>
      </c>
      <c r="G28" s="12"/>
    </row>
    <row r="29" spans="1:7" ht="31.5" x14ac:dyDescent="0.25">
      <c r="A29" s="10">
        <v>3</v>
      </c>
      <c r="B29" s="15" t="s">
        <v>93</v>
      </c>
      <c r="C29" s="30">
        <v>224</v>
      </c>
      <c r="D29" s="30">
        <v>196.55</v>
      </c>
      <c r="E29" s="30">
        <f>D29</f>
        <v>196.55</v>
      </c>
      <c r="F29" s="74">
        <f t="shared" si="2"/>
        <v>87.745535714285722</v>
      </c>
      <c r="G29" s="12"/>
    </row>
  </sheetData>
  <mergeCells count="10">
    <mergeCell ref="F7:G7"/>
    <mergeCell ref="F1:G1"/>
    <mergeCell ref="A3:G3"/>
    <mergeCell ref="A4:G4"/>
    <mergeCell ref="F6:G6"/>
    <mergeCell ref="A7:A8"/>
    <mergeCell ref="B7:B8"/>
    <mergeCell ref="C7:C8"/>
    <mergeCell ref="D7:E7"/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  <pageSetUpPr fitToPage="1"/>
  </sheetPr>
  <dimension ref="A1:K13"/>
  <sheetViews>
    <sheetView view="pageBreakPreview" zoomScale="110" zoomScaleNormal="100" zoomScaleSheetLayoutView="110" workbookViewId="0">
      <selection activeCell="N13" sqref="N13"/>
    </sheetView>
  </sheetViews>
  <sheetFormatPr defaultColWidth="8.85546875" defaultRowHeight="15.75" x14ac:dyDescent="0.25"/>
  <cols>
    <col min="1" max="1" width="5.28515625" style="2" customWidth="1"/>
    <col min="2" max="2" width="20.85546875" style="2" customWidth="1"/>
    <col min="3" max="3" width="9.85546875" style="2" customWidth="1"/>
    <col min="4" max="4" width="9" style="2" bestFit="1" customWidth="1"/>
    <col min="5" max="5" width="10" style="2" bestFit="1" customWidth="1"/>
    <col min="6" max="11" width="9" style="2" bestFit="1" customWidth="1"/>
    <col min="12" max="16384" width="8.85546875" style="2"/>
  </cols>
  <sheetData>
    <row r="1" spans="1:11" ht="28.9" customHeight="1" x14ac:dyDescent="0.25">
      <c r="A1" s="78" t="str">
        <f>'54'!A1:B1</f>
        <v>UBND XÃ KON ĐÀO</v>
      </c>
      <c r="B1" s="78"/>
      <c r="C1" s="78"/>
      <c r="J1" s="78" t="s">
        <v>94</v>
      </c>
      <c r="K1" s="78"/>
    </row>
    <row r="2" spans="1:11" ht="21" customHeight="1" x14ac:dyDescent="0.25">
      <c r="A2" s="1"/>
      <c r="B2" s="1"/>
      <c r="C2" s="1"/>
      <c r="J2" s="1"/>
      <c r="K2" s="1"/>
    </row>
    <row r="3" spans="1:11" ht="38.450000000000003" customHeight="1" x14ac:dyDescent="0.25">
      <c r="A3" s="78" t="s">
        <v>95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89" t="str">
        <f>'54'!A4:G4</f>
        <v>(Kèm theo Báo cáo số  600/BC-UBND ngày  15    /10/2026 của UBND xã Kon Đào)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18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5.6" customHeight="1" x14ac:dyDescent="0.25">
      <c r="A6" s="5"/>
      <c r="I6" s="94" t="s">
        <v>96</v>
      </c>
      <c r="J6" s="94"/>
      <c r="K6" s="94"/>
    </row>
    <row r="7" spans="1:11" ht="47.45" customHeight="1" x14ac:dyDescent="0.25">
      <c r="A7" s="91" t="s">
        <v>1</v>
      </c>
      <c r="B7" s="91" t="s">
        <v>2</v>
      </c>
      <c r="C7" s="91" t="s">
        <v>97</v>
      </c>
      <c r="D7" s="91"/>
      <c r="E7" s="91"/>
      <c r="F7" s="91" t="s">
        <v>98</v>
      </c>
      <c r="G7" s="91"/>
      <c r="H7" s="91"/>
      <c r="I7" s="91" t="s">
        <v>99</v>
      </c>
      <c r="J7" s="91"/>
      <c r="K7" s="91"/>
    </row>
    <row r="8" spans="1:11" ht="63" x14ac:dyDescent="0.25">
      <c r="A8" s="91"/>
      <c r="B8" s="91"/>
      <c r="C8" s="7" t="s">
        <v>100</v>
      </c>
      <c r="D8" s="7" t="s">
        <v>101</v>
      </c>
      <c r="E8" s="7" t="s">
        <v>102</v>
      </c>
      <c r="F8" s="7" t="s">
        <v>103</v>
      </c>
      <c r="G8" s="7" t="s">
        <v>104</v>
      </c>
      <c r="H8" s="7" t="s">
        <v>102</v>
      </c>
      <c r="I8" s="7" t="s">
        <v>105</v>
      </c>
      <c r="J8" s="7" t="s">
        <v>101</v>
      </c>
      <c r="K8" s="7" t="s">
        <v>102</v>
      </c>
    </row>
    <row r="9" spans="1:11" ht="16.899999999999999" customHeight="1" x14ac:dyDescent="0.25">
      <c r="A9" s="10" t="s">
        <v>4</v>
      </c>
      <c r="B9" s="10" t="s">
        <v>5</v>
      </c>
      <c r="C9" s="10">
        <v>1</v>
      </c>
      <c r="D9" s="10">
        <v>2</v>
      </c>
      <c r="E9" s="10" t="s">
        <v>106</v>
      </c>
      <c r="F9" s="10">
        <v>4</v>
      </c>
      <c r="G9" s="10">
        <v>5</v>
      </c>
      <c r="H9" s="10" t="s">
        <v>107</v>
      </c>
      <c r="I9" s="10">
        <v>7</v>
      </c>
      <c r="J9" s="10">
        <v>8</v>
      </c>
      <c r="K9" s="10" t="s">
        <v>108</v>
      </c>
    </row>
    <row r="10" spans="1:11" s="6" customFormat="1" ht="19.899999999999999" customHeight="1" x14ac:dyDescent="0.25">
      <c r="A10" s="7"/>
      <c r="B10" s="13" t="s">
        <v>109</v>
      </c>
      <c r="C10" s="29">
        <f>C12</f>
        <v>2521</v>
      </c>
      <c r="D10" s="29">
        <f>D12</f>
        <v>345.0478</v>
      </c>
      <c r="E10" s="29">
        <f>C10-D10</f>
        <v>2175.9522000000002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</row>
    <row r="11" spans="1:11" x14ac:dyDescent="0.25">
      <c r="A11" s="10">
        <v>1</v>
      </c>
      <c r="B11" s="15" t="s">
        <v>31</v>
      </c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21.6" customHeight="1" x14ac:dyDescent="0.25">
      <c r="A12" s="10">
        <v>2</v>
      </c>
      <c r="B12" s="15" t="s">
        <v>32</v>
      </c>
      <c r="C12" s="31">
        <v>2521</v>
      </c>
      <c r="D12" s="30">
        <v>345.0478</v>
      </c>
      <c r="E12" s="30">
        <f>C12-D12</f>
        <v>2175.9522000000002</v>
      </c>
      <c r="F12" s="30"/>
      <c r="G12" s="30"/>
      <c r="H12" s="30"/>
      <c r="I12" s="30"/>
      <c r="J12" s="30"/>
      <c r="K12" s="30"/>
    </row>
    <row r="13" spans="1:11" x14ac:dyDescent="0.25">
      <c r="A13" s="16"/>
    </row>
  </sheetData>
  <mergeCells count="10">
    <mergeCell ref="I6:K6"/>
    <mergeCell ref="J1:K1"/>
    <mergeCell ref="A3:K3"/>
    <mergeCell ref="A4:K4"/>
    <mergeCell ref="A1:C1"/>
    <mergeCell ref="A7:A8"/>
    <mergeCell ref="B7:B8"/>
    <mergeCell ref="C7:E7"/>
    <mergeCell ref="F7:H7"/>
    <mergeCell ref="I7:K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  <pageSetUpPr fitToPage="1"/>
  </sheetPr>
  <dimension ref="A1:F16"/>
  <sheetViews>
    <sheetView view="pageBreakPreview" zoomScaleNormal="100" zoomScaleSheetLayoutView="100" workbookViewId="0">
      <selection activeCell="A4" sqref="A4:F4"/>
    </sheetView>
  </sheetViews>
  <sheetFormatPr defaultColWidth="8.85546875" defaultRowHeight="15.75" x14ac:dyDescent="0.25"/>
  <cols>
    <col min="1" max="1" width="6.7109375" style="2" customWidth="1"/>
    <col min="2" max="2" width="51.5703125" style="2" customWidth="1"/>
    <col min="3" max="3" width="8.85546875" style="2"/>
    <col min="4" max="4" width="10.42578125" style="2" customWidth="1"/>
    <col min="5" max="5" width="8.85546875" style="2"/>
    <col min="6" max="6" width="41" style="2" customWidth="1"/>
    <col min="7" max="16384" width="8.85546875" style="2"/>
  </cols>
  <sheetData>
    <row r="1" spans="1:6" ht="23.45" customHeight="1" x14ac:dyDescent="0.25">
      <c r="A1" s="75" t="str">
        <f>'54'!A1:B1</f>
        <v>UBND XÃ KON ĐÀO</v>
      </c>
      <c r="B1" s="75"/>
      <c r="D1" s="78" t="s">
        <v>110</v>
      </c>
      <c r="E1" s="78"/>
      <c r="F1" s="78"/>
    </row>
    <row r="2" spans="1:6" ht="12" customHeight="1" x14ac:dyDescent="0.25">
      <c r="A2" s="20"/>
      <c r="B2" s="20"/>
      <c r="D2" s="1"/>
      <c r="E2" s="1"/>
    </row>
    <row r="3" spans="1:6" ht="20.45" customHeight="1" x14ac:dyDescent="0.25">
      <c r="A3" s="78" t="s">
        <v>133</v>
      </c>
      <c r="B3" s="78"/>
      <c r="C3" s="78"/>
      <c r="D3" s="78"/>
      <c r="E3" s="78"/>
      <c r="F3" s="78"/>
    </row>
    <row r="4" spans="1:6" ht="18.600000000000001" customHeight="1" x14ac:dyDescent="0.25">
      <c r="A4" s="79" t="str">
        <f>'54'!A4:G4</f>
        <v>(Kèm theo Báo cáo số  600/BC-UBND ngày  15    /10/2026 của UBND xã Kon Đào)</v>
      </c>
      <c r="B4" s="79"/>
      <c r="C4" s="79"/>
      <c r="D4" s="79"/>
      <c r="E4" s="79"/>
      <c r="F4" s="79"/>
    </row>
    <row r="5" spans="1:6" ht="18.600000000000001" customHeight="1" x14ac:dyDescent="0.25">
      <c r="A5" s="43"/>
      <c r="B5" s="43"/>
      <c r="C5" s="43"/>
      <c r="D5" s="43"/>
      <c r="E5" s="43"/>
    </row>
    <row r="6" spans="1:6" ht="18" customHeight="1" x14ac:dyDescent="0.25">
      <c r="A6" s="21"/>
      <c r="D6" s="77" t="s">
        <v>96</v>
      </c>
      <c r="E6" s="77"/>
      <c r="F6" s="77"/>
    </row>
    <row r="7" spans="1:6" ht="14.45" customHeight="1" x14ac:dyDescent="0.25">
      <c r="A7" s="76" t="s">
        <v>1</v>
      </c>
      <c r="B7" s="76" t="s">
        <v>2</v>
      </c>
      <c r="C7" s="76" t="s">
        <v>109</v>
      </c>
      <c r="D7" s="76" t="s">
        <v>111</v>
      </c>
      <c r="E7" s="76"/>
      <c r="F7" s="76" t="s">
        <v>131</v>
      </c>
    </row>
    <row r="8" spans="1:6" ht="46.9" customHeight="1" x14ac:dyDescent="0.25">
      <c r="A8" s="76"/>
      <c r="B8" s="76"/>
      <c r="C8" s="76"/>
      <c r="D8" s="22" t="s">
        <v>112</v>
      </c>
      <c r="E8" s="22" t="s">
        <v>113</v>
      </c>
      <c r="F8" s="76"/>
    </row>
    <row r="9" spans="1:6" ht="14.45" customHeight="1" x14ac:dyDescent="0.25">
      <c r="A9" s="23" t="s">
        <v>4</v>
      </c>
      <c r="B9" s="23" t="s">
        <v>5</v>
      </c>
      <c r="C9" s="23" t="s">
        <v>114</v>
      </c>
      <c r="D9" s="23">
        <v>2</v>
      </c>
      <c r="E9" s="23">
        <v>3</v>
      </c>
      <c r="F9" s="27"/>
    </row>
    <row r="10" spans="1:6" ht="22.9" customHeight="1" x14ac:dyDescent="0.25">
      <c r="A10" s="23"/>
      <c r="B10" s="24" t="s">
        <v>109</v>
      </c>
      <c r="C10" s="38">
        <f>SUM(C11:C16)</f>
        <v>54.980697000000006</v>
      </c>
      <c r="D10" s="38">
        <f t="shared" ref="D10:E10" si="0">SUM(D11:D16)</f>
        <v>54.980697000000006</v>
      </c>
      <c r="E10" s="38">
        <f t="shared" si="0"/>
        <v>0</v>
      </c>
      <c r="F10" s="27"/>
    </row>
    <row r="11" spans="1:6" ht="22.9" customHeight="1" x14ac:dyDescent="0.25">
      <c r="A11" s="23">
        <v>1</v>
      </c>
      <c r="B11" s="25" t="s">
        <v>115</v>
      </c>
      <c r="C11" s="39">
        <f t="shared" ref="C11:C15" si="1">D11+E11</f>
        <v>0</v>
      </c>
      <c r="D11" s="39"/>
      <c r="E11" s="39"/>
      <c r="F11" s="27"/>
    </row>
    <row r="12" spans="1:6" ht="22.9" customHeight="1" x14ac:dyDescent="0.25">
      <c r="A12" s="23">
        <v>2</v>
      </c>
      <c r="B12" s="25" t="s">
        <v>116</v>
      </c>
      <c r="C12" s="39">
        <f t="shared" si="1"/>
        <v>0</v>
      </c>
      <c r="D12" s="39"/>
      <c r="E12" s="39"/>
      <c r="F12" s="27"/>
    </row>
    <row r="13" spans="1:6" ht="22.9" customHeight="1" x14ac:dyDescent="0.25">
      <c r="A13" s="23">
        <v>3</v>
      </c>
      <c r="B13" s="25" t="s">
        <v>117</v>
      </c>
      <c r="C13" s="39">
        <f t="shared" si="1"/>
        <v>38.486488000000001</v>
      </c>
      <c r="D13" s="40">
        <v>38.486488000000001</v>
      </c>
      <c r="E13" s="39"/>
      <c r="F13" s="27"/>
    </row>
    <row r="14" spans="1:6" ht="22.9" customHeight="1" x14ac:dyDescent="0.25">
      <c r="A14" s="23">
        <v>4</v>
      </c>
      <c r="B14" s="25" t="s">
        <v>118</v>
      </c>
      <c r="C14" s="39">
        <f t="shared" si="1"/>
        <v>0</v>
      </c>
      <c r="D14" s="39"/>
      <c r="E14" s="39">
        <v>0</v>
      </c>
      <c r="F14" s="27"/>
    </row>
    <row r="15" spans="1:6" ht="78.599999999999994" customHeight="1" x14ac:dyDescent="0.25">
      <c r="A15" s="23">
        <v>5</v>
      </c>
      <c r="B15" s="25" t="s">
        <v>119</v>
      </c>
      <c r="C15" s="39">
        <f t="shared" si="1"/>
        <v>16.494209000000001</v>
      </c>
      <c r="D15" s="39">
        <v>16.494209000000001</v>
      </c>
      <c r="E15" s="39"/>
      <c r="F15" s="28" t="s">
        <v>132</v>
      </c>
    </row>
    <row r="16" spans="1:6" ht="36" customHeight="1" x14ac:dyDescent="0.25">
      <c r="A16" s="10">
        <v>6</v>
      </c>
      <c r="B16" s="26" t="s">
        <v>120</v>
      </c>
      <c r="C16" s="41"/>
      <c r="D16" s="41"/>
      <c r="E16" s="42"/>
      <c r="F16" s="27"/>
    </row>
  </sheetData>
  <mergeCells count="10">
    <mergeCell ref="A1:B1"/>
    <mergeCell ref="F7:F8"/>
    <mergeCell ref="D6:F6"/>
    <mergeCell ref="A7:A8"/>
    <mergeCell ref="B7:B8"/>
    <mergeCell ref="C7:C8"/>
    <mergeCell ref="D7:E7"/>
    <mergeCell ref="D1:F1"/>
    <mergeCell ref="A4:F4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HeadingPairs>
  <TitlesOfParts>
    <vt:vector size="25" baseType="lpstr">
      <vt:lpstr>54</vt:lpstr>
      <vt:lpstr>55</vt:lpstr>
      <vt:lpstr>56.1</vt:lpstr>
      <vt:lpstr>56.2</vt:lpstr>
      <vt:lpstr>56.3</vt:lpstr>
      <vt:lpstr>'54'!chuong_pl_82</vt:lpstr>
      <vt:lpstr>'54'!chuong_pl_82_name</vt:lpstr>
      <vt:lpstr>'54'!chuong_pl_82_name_name</vt:lpstr>
      <vt:lpstr>'55'!chuong_pl_83</vt:lpstr>
      <vt:lpstr>'55'!chuong_pl_83_name</vt:lpstr>
      <vt:lpstr>'55'!chuong_pl_83_name_name</vt:lpstr>
      <vt:lpstr>'56.1'!chuong_pl_84</vt:lpstr>
      <vt:lpstr>'56.1'!chuong_pl_84_name</vt:lpstr>
      <vt:lpstr>'56.1'!chuong_pl_84_name_name</vt:lpstr>
      <vt:lpstr>'56.2'!chuong_pl_85</vt:lpstr>
      <vt:lpstr>'56.2'!chuong_pl_85_name</vt:lpstr>
      <vt:lpstr>'56.3'!chuong_pl_86</vt:lpstr>
      <vt:lpstr>'56.3'!chuong_pl_86_name</vt:lpstr>
      <vt:lpstr>'56.3'!chuong_pl_86_name_name</vt:lpstr>
      <vt:lpstr>'54'!Print_Area</vt:lpstr>
      <vt:lpstr>'55'!Print_Area</vt:lpstr>
      <vt:lpstr>'56.1'!Print_Area</vt:lpstr>
      <vt:lpstr>'56.2'!Print_Area</vt:lpstr>
      <vt:lpstr>'56.3'!Print_Area</vt:lpstr>
      <vt:lpstr>'55'!Print_Titles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KTHT Phong</dc:creator>
  <cp:lastModifiedBy>Administrator</cp:lastModifiedBy>
  <cp:lastPrinted>2026-04-19T07:33:36Z</cp:lastPrinted>
  <dcterms:created xsi:type="dcterms:W3CDTF">2026-04-02T03:33:16Z</dcterms:created>
  <dcterms:modified xsi:type="dcterms:W3CDTF">2026-10-15T01:33:26Z</dcterms:modified>
</cp:coreProperties>
</file>