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ĐND XÃ\CÁC KỲ HỌP\Kỳ họp cuối năm 2025\NQ ban hành sau Kỳ họp\"/>
    </mc:Choice>
  </mc:AlternateContent>
  <xr:revisionPtr revIDLastSave="0" documentId="13_ncr:1_{8B8E1D12-575D-42E0-A398-925558E8250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Kangatang" sheetId="2" state="veryHidden" r:id="rId1"/>
    <sheet name="Kon Đào" sheetId="16" r:id="rId2"/>
  </sheets>
  <definedNames>
    <definedName name="_xlnm.Print_Area" localSheetId="1">'Kon Đào'!$A$1:$N$202</definedName>
    <definedName name="_xlnm.Print_Titles" localSheetId="1">'Kon Đào'!$4:$6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6" l="1"/>
  <c r="M44" i="16"/>
  <c r="O14" i="16"/>
  <c r="M136" i="16"/>
  <c r="M72" i="16"/>
  <c r="M91" i="16"/>
  <c r="M189" i="16"/>
  <c r="M190" i="16"/>
  <c r="M139" i="16"/>
  <c r="L108" i="16" l="1"/>
  <c r="I108" i="16"/>
  <c r="M74" i="16"/>
  <c r="M76" i="16"/>
  <c r="M77" i="16"/>
  <c r="M78" i="16"/>
  <c r="M79" i="16"/>
  <c r="M80" i="16"/>
  <c r="M81" i="16"/>
  <c r="M82" i="16"/>
  <c r="M87" i="16"/>
  <c r="M89" i="16"/>
  <c r="M90" i="16"/>
  <c r="M94" i="16"/>
  <c r="M95" i="16"/>
  <c r="M96" i="16"/>
  <c r="M97" i="16"/>
  <c r="M98" i="16"/>
  <c r="M200" i="16"/>
  <c r="M201" i="16"/>
  <c r="M202" i="16"/>
  <c r="M179" i="16"/>
  <c r="M180" i="16"/>
  <c r="M182" i="16"/>
  <c r="M184" i="16"/>
  <c r="M185" i="16"/>
  <c r="M186" i="16"/>
  <c r="M187" i="16"/>
  <c r="L183" i="16"/>
  <c r="M106" i="16"/>
  <c r="M175" i="16"/>
  <c r="M176" i="16"/>
  <c r="M177" i="16"/>
  <c r="M161" i="16"/>
  <c r="I156" i="16"/>
  <c r="I153" i="16"/>
  <c r="M107" i="16"/>
  <c r="M109" i="16"/>
  <c r="M110" i="16"/>
  <c r="M112" i="16"/>
  <c r="M115" i="16"/>
  <c r="M116" i="16"/>
  <c r="M117" i="16"/>
  <c r="M118" i="16"/>
  <c r="M119" i="16"/>
  <c r="M121" i="16"/>
  <c r="M122" i="16"/>
  <c r="M123" i="16"/>
  <c r="M124" i="16"/>
  <c r="M125" i="16"/>
  <c r="M128" i="16"/>
  <c r="M129" i="16"/>
  <c r="M130" i="16"/>
  <c r="M132" i="16"/>
  <c r="M133" i="16"/>
  <c r="M134" i="16"/>
  <c r="M137" i="16"/>
  <c r="M141" i="16"/>
  <c r="M144" i="16"/>
  <c r="M146" i="16"/>
  <c r="M147" i="16"/>
  <c r="M148" i="16"/>
  <c r="M149" i="16"/>
  <c r="M150" i="16"/>
  <c r="M152" i="16"/>
  <c r="M154" i="16"/>
  <c r="M155" i="16"/>
  <c r="M157" i="16"/>
  <c r="M159" i="16"/>
  <c r="M160" i="16"/>
  <c r="M162" i="16"/>
  <c r="M164" i="16"/>
  <c r="M166" i="16"/>
  <c r="M167" i="16"/>
  <c r="L165" i="16"/>
  <c r="M165" i="16" s="1"/>
  <c r="L156" i="16"/>
  <c r="L153" i="16"/>
  <c r="L143" i="16"/>
  <c r="L142" i="16"/>
  <c r="L138" i="16"/>
  <c r="L131" i="16"/>
  <c r="L127" i="16"/>
  <c r="I143" i="16"/>
  <c r="I142" i="16"/>
  <c r="I138" i="16"/>
  <c r="I131" i="16"/>
  <c r="I127" i="16"/>
  <c r="L114" i="16"/>
  <c r="I114" i="16"/>
  <c r="L93" i="16"/>
  <c r="M93" i="16" s="1"/>
  <c r="I172" i="16"/>
  <c r="J172" i="16" s="1"/>
  <c r="H172" i="16"/>
  <c r="G172" i="16"/>
  <c r="I171" i="16"/>
  <c r="K171" i="16" s="1"/>
  <c r="H171" i="16"/>
  <c r="G171" i="16"/>
  <c r="L170" i="16"/>
  <c r="M170" i="16" s="1"/>
  <c r="K170" i="16"/>
  <c r="J170" i="16"/>
  <c r="H170" i="16"/>
  <c r="G170" i="16"/>
  <c r="L169" i="16"/>
  <c r="M169" i="16" s="1"/>
  <c r="K169" i="16"/>
  <c r="J169" i="16"/>
  <c r="H169" i="16"/>
  <c r="G169" i="16"/>
  <c r="K152" i="16"/>
  <c r="J152" i="16"/>
  <c r="H152" i="16"/>
  <c r="G152" i="16"/>
  <c r="M105" i="16"/>
  <c r="K105" i="16"/>
  <c r="J105" i="16"/>
  <c r="H105" i="16"/>
  <c r="G105" i="16"/>
  <c r="M104" i="16"/>
  <c r="K104" i="16"/>
  <c r="J104" i="16"/>
  <c r="H104" i="16"/>
  <c r="G104" i="16"/>
  <c r="L103" i="16"/>
  <c r="I103" i="16"/>
  <c r="F103" i="16"/>
  <c r="E103" i="16"/>
  <c r="D103" i="16"/>
  <c r="M102" i="16"/>
  <c r="K102" i="16"/>
  <c r="J102" i="16"/>
  <c r="H102" i="16"/>
  <c r="G102" i="16"/>
  <c r="I183" i="16"/>
  <c r="C142" i="16"/>
  <c r="L88" i="16"/>
  <c r="M88" i="16" s="1"/>
  <c r="L86" i="16"/>
  <c r="M86" i="16" s="1"/>
  <c r="I84" i="16"/>
  <c r="M84" i="16" s="1"/>
  <c r="M51" i="16"/>
  <c r="M50" i="16"/>
  <c r="M108" i="16" l="1"/>
  <c r="G103" i="16"/>
  <c r="M183" i="16"/>
  <c r="M127" i="16"/>
  <c r="M153" i="16"/>
  <c r="M142" i="16"/>
  <c r="H103" i="16"/>
  <c r="M156" i="16"/>
  <c r="M114" i="16"/>
  <c r="M143" i="16"/>
  <c r="M131" i="16"/>
  <c r="M138" i="16"/>
  <c r="K172" i="16"/>
  <c r="M171" i="16"/>
  <c r="J171" i="16"/>
  <c r="K103" i="16"/>
  <c r="M103" i="16"/>
  <c r="L172" i="16"/>
  <c r="M172" i="16" s="1"/>
  <c r="J103" i="16"/>
  <c r="M195" i="16"/>
  <c r="M194" i="16"/>
  <c r="M197" i="16" l="1"/>
  <c r="M193" i="16"/>
  <c r="K193" i="16"/>
  <c r="J193" i="16"/>
  <c r="H193" i="16"/>
  <c r="I42" i="16" l="1"/>
  <c r="K42" i="16" s="1"/>
  <c r="F32" i="16"/>
  <c r="M199" i="16"/>
  <c r="D60" i="16"/>
  <c r="F60" i="16"/>
  <c r="I40" i="16"/>
  <c r="M40" i="16" s="1"/>
  <c r="L34" i="16"/>
  <c r="I34" i="16"/>
  <c r="I21" i="16"/>
  <c r="L21" i="16" s="1"/>
  <c r="L22" i="16" s="1"/>
  <c r="D21" i="16"/>
  <c r="D22" i="16" s="1"/>
  <c r="M20" i="16"/>
  <c r="E22" i="16"/>
  <c r="K26" i="16"/>
  <c r="K27" i="16"/>
  <c r="J26" i="16"/>
  <c r="J27" i="16"/>
  <c r="E28" i="16"/>
  <c r="F28" i="16"/>
  <c r="K197" i="16"/>
  <c r="J197" i="16"/>
  <c r="H197" i="16"/>
  <c r="M34" i="16" l="1"/>
  <c r="F21" i="16"/>
  <c r="F22" i="16" s="1"/>
  <c r="E13" i="16" l="1"/>
  <c r="I13" i="16"/>
  <c r="L13" i="16"/>
  <c r="D13" i="16"/>
  <c r="M13" i="16" l="1"/>
  <c r="J13" i="16"/>
  <c r="L62" i="16"/>
  <c r="L60" i="16" s="1"/>
  <c r="L53" i="16"/>
  <c r="M55" i="16"/>
  <c r="I16" i="16"/>
  <c r="D28" i="16" l="1"/>
  <c r="H28" i="16" s="1"/>
  <c r="I19" i="16"/>
  <c r="E47" i="16" l="1"/>
  <c r="F47" i="16"/>
  <c r="I47" i="16"/>
  <c r="L47" i="16"/>
  <c r="D47" i="16"/>
  <c r="K47" i="16" l="1"/>
  <c r="H47" i="16"/>
  <c r="M47" i="16"/>
  <c r="J47" i="16"/>
  <c r="M14" i="16"/>
  <c r="M15" i="16"/>
  <c r="M17" i="16"/>
  <c r="M18" i="16"/>
  <c r="M21" i="16"/>
  <c r="M22" i="16"/>
  <c r="M23" i="16"/>
  <c r="M24" i="16"/>
  <c r="M26" i="16"/>
  <c r="M27" i="16"/>
  <c r="M29" i="16"/>
  <c r="M30" i="16"/>
  <c r="M35" i="16"/>
  <c r="M48" i="16"/>
  <c r="M49" i="16"/>
  <c r="M52" i="16"/>
  <c r="M53" i="16"/>
  <c r="M54" i="16"/>
  <c r="M59" i="16"/>
  <c r="M61" i="16"/>
  <c r="M62" i="16"/>
  <c r="M64" i="16"/>
  <c r="M65" i="16"/>
  <c r="M67" i="16"/>
  <c r="M70" i="16"/>
  <c r="J14" i="16"/>
  <c r="K14" i="16"/>
  <c r="J15" i="16"/>
  <c r="K15" i="16"/>
  <c r="J17" i="16"/>
  <c r="K17" i="16"/>
  <c r="J18" i="16"/>
  <c r="K18" i="16"/>
  <c r="J20" i="16"/>
  <c r="K20" i="16"/>
  <c r="J21" i="16"/>
  <c r="K21" i="16"/>
  <c r="J22" i="16"/>
  <c r="K22" i="16"/>
  <c r="J23" i="16"/>
  <c r="K23" i="16"/>
  <c r="J24" i="16"/>
  <c r="K24" i="16"/>
  <c r="J29" i="16"/>
  <c r="K29" i="16"/>
  <c r="J30" i="16"/>
  <c r="K30" i="16"/>
  <c r="J35" i="16"/>
  <c r="K35" i="16"/>
  <c r="J38" i="16"/>
  <c r="K38" i="16"/>
  <c r="J41" i="16"/>
  <c r="K41" i="16"/>
  <c r="J48" i="16"/>
  <c r="K48" i="16"/>
  <c r="J49" i="16"/>
  <c r="K49" i="16"/>
  <c r="J52" i="16"/>
  <c r="K52" i="16"/>
  <c r="J53" i="16"/>
  <c r="K53" i="16"/>
  <c r="J54" i="16"/>
  <c r="K54" i="16"/>
  <c r="J59" i="16"/>
  <c r="K59" i="16"/>
  <c r="J61" i="16"/>
  <c r="K61" i="16"/>
  <c r="J62" i="16"/>
  <c r="K62" i="16"/>
  <c r="J64" i="16"/>
  <c r="K64" i="16"/>
  <c r="J65" i="16"/>
  <c r="K65" i="16"/>
  <c r="J67" i="16"/>
  <c r="K67" i="16"/>
  <c r="J70" i="16"/>
  <c r="K70" i="16"/>
  <c r="H14" i="16"/>
  <c r="H15" i="16"/>
  <c r="H17" i="16"/>
  <c r="H18" i="16"/>
  <c r="H20" i="16"/>
  <c r="H21" i="16"/>
  <c r="H22" i="16"/>
  <c r="H23" i="16"/>
  <c r="H24" i="16"/>
  <c r="H29" i="16"/>
  <c r="H30" i="16"/>
  <c r="H33" i="16"/>
  <c r="H35" i="16"/>
  <c r="H38" i="16"/>
  <c r="H41" i="16"/>
  <c r="H42" i="16"/>
  <c r="H48" i="16"/>
  <c r="H49" i="16"/>
  <c r="H52" i="16"/>
  <c r="H53" i="16"/>
  <c r="H54" i="16"/>
  <c r="H59" i="16"/>
  <c r="H61" i="16"/>
  <c r="H62" i="16"/>
  <c r="H64" i="16"/>
  <c r="H65" i="16"/>
  <c r="H67" i="16"/>
  <c r="H70" i="16"/>
  <c r="L28" i="16"/>
  <c r="I28" i="16"/>
  <c r="J28" i="16" l="1"/>
  <c r="K28" i="16"/>
  <c r="M28" i="16"/>
  <c r="E69" i="16"/>
  <c r="F69" i="16"/>
  <c r="I69" i="16"/>
  <c r="L69" i="16"/>
  <c r="D69" i="16"/>
  <c r="E57" i="16"/>
  <c r="F57" i="16"/>
  <c r="I57" i="16"/>
  <c r="D57" i="16"/>
  <c r="E60" i="16"/>
  <c r="I60" i="16"/>
  <c r="M60" i="16" s="1"/>
  <c r="E37" i="16"/>
  <c r="F37" i="16"/>
  <c r="I37" i="16"/>
  <c r="D37" i="16"/>
  <c r="D32" i="16"/>
  <c r="J42" i="16"/>
  <c r="M69" i="16" l="1"/>
  <c r="H57" i="16"/>
  <c r="J60" i="16"/>
  <c r="K60" i="16"/>
  <c r="H60" i="16"/>
  <c r="K69" i="16"/>
  <c r="J69" i="16"/>
  <c r="K37" i="16"/>
  <c r="J37" i="16"/>
  <c r="H69" i="16"/>
  <c r="H37" i="16"/>
  <c r="M57" i="16"/>
  <c r="J57" i="16"/>
  <c r="K57" i="16"/>
  <c r="E32" i="16"/>
  <c r="H32" i="16"/>
  <c r="E31" i="16"/>
  <c r="F31" i="16"/>
  <c r="I31" i="16"/>
  <c r="L31" i="16"/>
  <c r="D31" i="16"/>
  <c r="E25" i="16"/>
  <c r="F25" i="16"/>
  <c r="I25" i="16"/>
  <c r="L25" i="16"/>
  <c r="D25" i="16"/>
  <c r="E19" i="16"/>
  <c r="E12" i="16" s="1"/>
  <c r="F19" i="16"/>
  <c r="L19" i="16"/>
  <c r="D19" i="16"/>
  <c r="J19" i="16" s="1"/>
  <c r="L16" i="16"/>
  <c r="E16" i="16"/>
  <c r="E11" i="16" s="1"/>
  <c r="F16" i="16"/>
  <c r="F11" i="16" s="1"/>
  <c r="D16" i="16"/>
  <c r="D11" i="16" s="1"/>
  <c r="H25" i="16" l="1"/>
  <c r="M31" i="16"/>
  <c r="K25" i="16"/>
  <c r="J25" i="16"/>
  <c r="L11" i="16"/>
  <c r="M16" i="16"/>
  <c r="I11" i="16"/>
  <c r="J16" i="16"/>
  <c r="K16" i="16"/>
  <c r="H11" i="16"/>
  <c r="H19" i="16"/>
  <c r="K19" i="16"/>
  <c r="D12" i="16"/>
  <c r="D10" i="16" s="1"/>
  <c r="L12" i="16"/>
  <c r="M19" i="16"/>
  <c r="J31" i="16"/>
  <c r="K31" i="16"/>
  <c r="H16" i="16"/>
  <c r="H31" i="16"/>
  <c r="M25" i="16"/>
  <c r="F12" i="16"/>
  <c r="I12" i="16"/>
  <c r="G36" i="16"/>
  <c r="G14" i="16"/>
  <c r="G15" i="16"/>
  <c r="G17" i="16"/>
  <c r="G18" i="16"/>
  <c r="G20" i="16"/>
  <c r="G21" i="16"/>
  <c r="G22" i="16"/>
  <c r="G23" i="16"/>
  <c r="G24" i="16"/>
  <c r="G29" i="16"/>
  <c r="G30" i="16"/>
  <c r="G33" i="16"/>
  <c r="G35" i="16"/>
  <c r="G38" i="16"/>
  <c r="G41" i="16"/>
  <c r="G48" i="16"/>
  <c r="G49" i="16"/>
  <c r="G52" i="16"/>
  <c r="G53" i="16"/>
  <c r="G54" i="16"/>
  <c r="G58" i="16"/>
  <c r="G59" i="16"/>
  <c r="G61" i="16"/>
  <c r="G62" i="16"/>
  <c r="G64" i="16"/>
  <c r="G65" i="16"/>
  <c r="G67" i="16"/>
  <c r="G70" i="16"/>
  <c r="G69" i="16" s="1"/>
  <c r="I10" i="16" l="1"/>
  <c r="J10" i="16" s="1"/>
  <c r="G13" i="16"/>
  <c r="M12" i="16"/>
  <c r="J11" i="16"/>
  <c r="K11" i="16"/>
  <c r="G47" i="16"/>
  <c r="K12" i="16"/>
  <c r="J12" i="16"/>
  <c r="M11" i="16"/>
  <c r="L10" i="16"/>
  <c r="H12" i="16"/>
  <c r="G60" i="16"/>
  <c r="G57" i="16"/>
  <c r="G25" i="16"/>
  <c r="G19" i="16"/>
  <c r="G12" i="16" s="1"/>
  <c r="G37" i="16"/>
  <c r="G32" i="16"/>
  <c r="G31" i="16"/>
  <c r="G16" i="16"/>
  <c r="G11" i="16" s="1"/>
  <c r="F10" i="16"/>
  <c r="H10" i="16" s="1"/>
  <c r="M10" i="16" l="1"/>
  <c r="K10" i="16"/>
  <c r="G10" i="16"/>
  <c r="E10" i="16"/>
  <c r="H27" i="16" l="1"/>
  <c r="H26" i="16"/>
  <c r="F13" i="16"/>
  <c r="H13" i="16" s="1"/>
  <c r="K13" i="16" l="1"/>
  <c r="K34" i="16"/>
  <c r="M33" i="16"/>
  <c r="K33" i="16" l="1"/>
  <c r="I32" i="16"/>
  <c r="J33" i="16"/>
  <c r="K32" i="16" l="1"/>
  <c r="J32" i="16"/>
  <c r="L38" i="16"/>
  <c r="M38" i="16" l="1"/>
  <c r="M42" i="16" l="1"/>
  <c r="L41" i="16"/>
  <c r="L37" i="16" s="1"/>
  <c r="M37" i="16" s="1"/>
  <c r="L32" i="16" l="1"/>
  <c r="M32" i="16" s="1"/>
  <c r="M41" i="16"/>
</calcChain>
</file>

<file path=xl/sharedStrings.xml><?xml version="1.0" encoding="utf-8"?>
<sst xmlns="http://schemas.openxmlformats.org/spreadsheetml/2006/main" count="431" uniqueCount="277">
  <si>
    <t>TT</t>
  </si>
  <si>
    <t xml:space="preserve">CHỈ TIÊU CHỦ YẾU
</t>
  </si>
  <si>
    <t>Đơn vị
tính</t>
  </si>
  <si>
    <t>Ghi chú</t>
  </si>
  <si>
    <t>A</t>
  </si>
  <si>
    <t>CHỈ TIÊU KINH TẾ CHỦ YẾU</t>
  </si>
  <si>
    <t>Nông nghiệp</t>
  </si>
  <si>
    <t xml:space="preserve"> - Sản lượng lương thực cây có hạt</t>
  </si>
  <si>
    <t>Tấn</t>
  </si>
  <si>
    <t xml:space="preserve">                   + Ngô</t>
  </si>
  <si>
    <t xml:space="preserve"> + Lúa: Diện tích</t>
  </si>
  <si>
    <t>Ha</t>
  </si>
  <si>
    <t xml:space="preserve">            Năng suất</t>
  </si>
  <si>
    <t xml:space="preserve">            Sản lượng</t>
  </si>
  <si>
    <t xml:space="preserve"> + Ngô: Diện tích</t>
  </si>
  <si>
    <t xml:space="preserve">             Năng suất</t>
  </si>
  <si>
    <t xml:space="preserve">             Sản lượng</t>
  </si>
  <si>
    <t xml:space="preserve"> + Đậu: Diện tích</t>
  </si>
  <si>
    <t xml:space="preserve"> + Rau: Diện tích</t>
  </si>
  <si>
    <t xml:space="preserve"> - Đàn gia súc:</t>
  </si>
  <si>
    <t xml:space="preserve"> + Đàn trâu</t>
  </si>
  <si>
    <t>Con</t>
  </si>
  <si>
    <t xml:space="preserve"> + Đàn bò</t>
  </si>
  <si>
    <t xml:space="preserve">    Tỷ trọng bò lai</t>
  </si>
  <si>
    <t>%</t>
  </si>
  <si>
    <t xml:space="preserve"> + Sản lượng thịt hơi xuất chuồng</t>
  </si>
  <si>
    <t>Lâm nghiệp</t>
  </si>
  <si>
    <t xml:space="preserve"> - Diện tích rừng trong Quy hoạch 3 loại rừng</t>
  </si>
  <si>
    <t>"</t>
  </si>
  <si>
    <t>Thuỷ sản</t>
  </si>
  <si>
    <t xml:space="preserve"> - Sản lượng thuỷ sản đánh bắt</t>
  </si>
  <si>
    <t xml:space="preserve"> - Sản lượng thuỷ sản nuôi trồng</t>
  </si>
  <si>
    <t xml:space="preserve"> - Diện tích nuôi trồng</t>
  </si>
  <si>
    <t>Thủy lợi</t>
  </si>
  <si>
    <t xml:space="preserve"> - Tổng diện tích được tưới</t>
  </si>
  <si>
    <t xml:space="preserve">   Trong đó: Tưới bằng công trình kiên cố</t>
  </si>
  <si>
    <t>B</t>
  </si>
  <si>
    <t>I</t>
  </si>
  <si>
    <t>Cháu</t>
  </si>
  <si>
    <t xml:space="preserve"> - Tiểu học</t>
  </si>
  <si>
    <t xml:space="preserve"> - Trung học cơ sở</t>
  </si>
  <si>
    <t>II</t>
  </si>
  <si>
    <t>Dân số trung bình</t>
  </si>
  <si>
    <t>III</t>
  </si>
  <si>
    <t>Tổng số hộ</t>
  </si>
  <si>
    <t>Hộ</t>
  </si>
  <si>
    <t>Số hộ nghèo</t>
  </si>
  <si>
    <t>Số hộ nghèo giảm trong năm</t>
  </si>
  <si>
    <t>Tỷ lệ hộ nghèo theo chuẩn mới Quốc gia</t>
  </si>
  <si>
    <t>- Trồng mới rừng tập trung</t>
  </si>
  <si>
    <t>Trong đó: + Trồng rừng phòng hộ</t>
  </si>
  <si>
    <t xml:space="preserve">               + Trồng rừng sản xuất</t>
  </si>
  <si>
    <t xml:space="preserve"> + Sắn: Diện tích</t>
  </si>
  <si>
    <t xml:space="preserve"> + Mía: Diện tích</t>
  </si>
  <si>
    <t xml:space="preserve"> - Cây lâu năm</t>
  </si>
  <si>
    <t xml:space="preserve">  + Cây ăn quả các loại</t>
  </si>
  <si>
    <t xml:space="preserve">  + Cây Mắc ca</t>
  </si>
  <si>
    <t xml:space="preserve">  - Cây công nghiệp</t>
  </si>
  <si>
    <t xml:space="preserve">    + Cao su</t>
  </si>
  <si>
    <t xml:space="preserve"> + Đàn lợn</t>
  </si>
  <si>
    <t>Trong đó trồng mới</t>
  </si>
  <si>
    <t>Thực hiện năm 2024</t>
  </si>
  <si>
    <t>KH 2025/
 TH 2024
(%)</t>
  </si>
  <si>
    <t xml:space="preserve">    + Cây cà phê</t>
  </si>
  <si>
    <t xml:space="preserve">    Cà phê xứ lạnh</t>
  </si>
  <si>
    <t>Kế hoạch
tỉnh giao
 năm 2025</t>
  </si>
  <si>
    <t>Chênh lệch</t>
  </si>
  <si>
    <t>(1)</t>
  </si>
  <si>
    <t>(2)</t>
  </si>
  <si>
    <t>(3)</t>
  </si>
  <si>
    <t>(4)</t>
  </si>
  <si>
    <t>(5)</t>
  </si>
  <si>
    <t>(7)=(6)-(5)</t>
  </si>
  <si>
    <t>(6)=(5)/(4)</t>
  </si>
  <si>
    <t>Thực hiện 2025</t>
  </si>
  <si>
    <t>TH 2025/ TH2024</t>
  </si>
  <si>
    <t>TH 2025/ KH 2025</t>
  </si>
  <si>
    <t>Kế hoạch 2026</t>
  </si>
  <si>
    <t>KH 2026/ TH2025</t>
  </si>
  <si>
    <t>KẾT QUẢ CHỈ TIÊU KINH TẾ - XÃ HỘI CHỦ YẾU NĂM 2025, KẾ HOẠCH NĂM 2026</t>
  </si>
  <si>
    <t>Tấn/ha</t>
  </si>
  <si>
    <t xml:space="preserve"> - Một số cây trồng hàng năm chủ yếu</t>
  </si>
  <si>
    <t xml:space="preserve">           Năng suất</t>
  </si>
  <si>
    <t xml:space="preserve">           Sản lượng</t>
  </si>
  <si>
    <t>(7)</t>
  </si>
  <si>
    <t>(8)=(7)/(4)</t>
  </si>
  <si>
    <t>(9)=(7)/(5)</t>
  </si>
  <si>
    <t>(10)</t>
  </si>
  <si>
    <t>(11)=(10)/(7)</t>
  </si>
  <si>
    <t xml:space="preserve"> - Gia cầm các loại</t>
  </si>
  <si>
    <t>Quân sự</t>
  </si>
  <si>
    <t>Huấn luyện dân quân tự vệ</t>
  </si>
  <si>
    <t xml:space="preserve">Huấn luyện dân quân năm nhất, dân quân cơ động, tự vệ các cơ quan </t>
  </si>
  <si>
    <t>IV</t>
  </si>
  <si>
    <t>1.1</t>
  </si>
  <si>
    <t>1.2</t>
  </si>
  <si>
    <t>1.3</t>
  </si>
  <si>
    <t>Công an</t>
  </si>
  <si>
    <t>2.1</t>
  </si>
  <si>
    <t>Người</t>
  </si>
  <si>
    <t xml:space="preserve">Xây dựng cơ quan, doanh nghiệp, cơ sở giáo dục đạt tiêu chuẩn "An toàn về an ninh trật tự" </t>
  </si>
  <si>
    <t xml:space="preserve">Xây dựng xã đạt tiêu chuẩn "An toàn về an ninh trật tự" </t>
  </si>
  <si>
    <t>Đạt</t>
  </si>
  <si>
    <t>2.2</t>
  </si>
  <si>
    <t>2.3</t>
  </si>
  <si>
    <t>2.4</t>
  </si>
  <si>
    <t>+ Cây dược liệu</t>
  </si>
  <si>
    <t>Kế hoạch  2025</t>
  </si>
  <si>
    <t>Công tác tuyển quân, giao quân</t>
  </si>
  <si>
    <t>2.5</t>
  </si>
  <si>
    <t>Tỷ lệ tuyển quân quân</t>
  </si>
  <si>
    <r>
      <t xml:space="preserve"> </t>
    </r>
    <r>
      <rPr>
        <i/>
        <sz val="11"/>
        <color theme="1"/>
        <rFont val="Times New Roman"/>
        <family val="1"/>
      </rPr>
      <t xml:space="preserve"> Trong đó:</t>
    </r>
    <r>
      <rPr>
        <sz val="11"/>
        <color theme="1"/>
        <rFont val="Times New Roman"/>
        <family val="1"/>
      </rPr>
      <t xml:space="preserve">  + Lúa</t>
    </r>
  </si>
  <si>
    <r>
      <t xml:space="preserve">  Trong đó: +</t>
    </r>
    <r>
      <rPr>
        <sz val="11"/>
        <color theme="1"/>
        <rFont val="Times New Roman"/>
        <family val="1"/>
      </rPr>
      <t xml:space="preserve"> Rừng phòng hộ</t>
    </r>
  </si>
  <si>
    <r>
      <t xml:space="preserve">                 </t>
    </r>
    <r>
      <rPr>
        <sz val="11"/>
        <color theme="1"/>
        <rFont val="Times New Roman"/>
        <family val="1"/>
      </rPr>
      <t>+ Rừng sản xuất</t>
    </r>
  </si>
  <si>
    <r>
      <t xml:space="preserve">   </t>
    </r>
    <r>
      <rPr>
        <i/>
        <sz val="11"/>
        <color theme="1"/>
        <rFont val="Times New Roman"/>
        <family val="1"/>
      </rPr>
      <t>Trong đó</t>
    </r>
    <r>
      <rPr>
        <sz val="11"/>
        <color theme="1"/>
        <rFont val="Times New Roman"/>
        <family val="1"/>
      </rPr>
      <t>: Tôm nuôi</t>
    </r>
  </si>
  <si>
    <t>+Dê</t>
  </si>
  <si>
    <t>+ Hươu</t>
  </si>
  <si>
    <t>Chăn nuôi</t>
  </si>
  <si>
    <t>a</t>
  </si>
  <si>
    <t>Trồng trọt</t>
  </si>
  <si>
    <t>b</t>
  </si>
  <si>
    <t>Xây dựng nông thôn mới</t>
  </si>
  <si>
    <t>Số tiêu chí nông thôn mới bình quân/xã</t>
  </si>
  <si>
    <t>Tỷ lệ dân số nông thôn được cung cấp nước hợp vệ sinh</t>
  </si>
  <si>
    <t>Trong đó: sử dụng nước sạch</t>
  </si>
  <si>
    <t>19 Tiêu chí</t>
  </si>
  <si>
    <t>thôn</t>
  </si>
  <si>
    <t xml:space="preserve">Thôn đạt chuẩn Nông thôn mới nâng cao </t>
  </si>
  <si>
    <t>Thôn đạt chuẩn Nông thôn mới vùng Đồng bào dân tộc thiểu số</t>
  </si>
  <si>
    <t>Thu nhập bình quân đầu người (Triệu/người/năm)</t>
  </si>
  <si>
    <t>Triệu</t>
  </si>
  <si>
    <t xml:space="preserve">Tổng thu ngân sách nhà nước </t>
  </si>
  <si>
    <t>Tỷ đồng</t>
  </si>
  <si>
    <t>-</t>
  </si>
  <si>
    <t>Trong đó Thu ngân sách nhà nước trên địa bàn</t>
  </si>
  <si>
    <t>Tổng Chi ngân sách nhà nước</t>
  </si>
  <si>
    <t>Trong đó:</t>
  </si>
  <si>
    <t>+</t>
  </si>
  <si>
    <t>Chi đầu tư</t>
  </si>
  <si>
    <t>V</t>
  </si>
  <si>
    <t>Phát triển kinh tế tập thể</t>
  </si>
  <si>
    <t>Tổng số Hợp tác xã</t>
  </si>
  <si>
    <t>HTX</t>
  </si>
  <si>
    <t>Trong đó: Thành lập mới</t>
  </si>
  <si>
    <t>Tổng số xã viên hợp tác xã</t>
  </si>
  <si>
    <t>Trong đó: Xã viên mới</t>
  </si>
  <si>
    <t>Tổ Hợp tác được thành lập mới trong năm</t>
  </si>
  <si>
    <t>Tổ</t>
  </si>
  <si>
    <t>VI</t>
  </si>
  <si>
    <t>Chỉ tiêu Tài nguyên - Môi trường và phát triển bền vững</t>
  </si>
  <si>
    <t>Tỷ lệ che phủ rừng</t>
  </si>
  <si>
    <t>Tỷ lệ dân số được sử dụng nguồn nước hợp vệ sinh</t>
  </si>
  <si>
    <t>Tỷ lệ chất thải nguy hại (rắn, lỏng) được xử lý đạt tiêu chuẩn, quy chuẩn quốc gia</t>
  </si>
  <si>
    <t>Tỷ lệ xử lý chất thải rắn ở nông thôn</t>
  </si>
  <si>
    <t>Tỷ lệ hộ sử dụng điện</t>
  </si>
  <si>
    <t>CHỈ TIÊU VỀ VĂN HÓA</t>
  </si>
  <si>
    <t>Giáo dục</t>
  </si>
  <si>
    <t>Tổng số học sinh có mặt đầu năm học</t>
  </si>
  <si>
    <t>Giáo dục mầm non</t>
  </si>
  <si>
    <t>Giáo dục phổ thông</t>
  </si>
  <si>
    <t>H.sinh</t>
  </si>
  <si>
    <t xml:space="preserve"> - Trung học cơ sở </t>
  </si>
  <si>
    <t>Tỷ lệ trẻ em trong độ tuổi đi học mẫu giáo</t>
  </si>
  <si>
    <t>Tỷ lệ học sinh đi học đúng độ tuổi</t>
  </si>
  <si>
    <t>Tỷ lệ phổ cập giáo dục</t>
  </si>
  <si>
    <t>Tỷ lệ phổ cập giáo dục mầm non cho trẻ em 5 tuổi</t>
  </si>
  <si>
    <t>Xây dựng trường chuẩn Quốc gia</t>
  </si>
  <si>
    <t>Số trường đạt chuẩn Quốc gia</t>
  </si>
  <si>
    <t>Trường</t>
  </si>
  <si>
    <t xml:space="preserve"> - Mầm non</t>
  </si>
  <si>
    <t xml:space="preserve">                  Trường TH-THCS</t>
  </si>
  <si>
    <t>Tỷ lệ trường đạt chuẩn Quốc gia</t>
  </si>
  <si>
    <t>Đào tạo nghề</t>
  </si>
  <si>
    <t>6.1</t>
  </si>
  <si>
    <t>Tổng số học sinh tốt nghiệp đào tạo nghề trong năm</t>
  </si>
  <si>
    <t xml:space="preserve">                    - Trung cấp</t>
  </si>
  <si>
    <t xml:space="preserve">                    - Sơ cấp và thường xuyên</t>
  </si>
  <si>
    <t>6.2</t>
  </si>
  <si>
    <t>Tổng số học sinh đang học nghề có đến 31/12 hàng năm</t>
  </si>
  <si>
    <t xml:space="preserve">                   - Trung cấp</t>
  </si>
  <si>
    <t xml:space="preserve">                   - Sơ cấp và thường xuyên</t>
  </si>
  <si>
    <t>Chỉ tiêu y tế</t>
  </si>
  <si>
    <t>Tổng số giường bệnh</t>
  </si>
  <si>
    <t>Giường</t>
  </si>
  <si>
    <t xml:space="preserve">Số giường bệnh/vạn dân </t>
  </si>
  <si>
    <t>Số bác sĩ/1 vạn dân</t>
  </si>
  <si>
    <t>Trạm y tế có bác sĩ hoạt động</t>
  </si>
  <si>
    <t>Bác sỹ</t>
  </si>
  <si>
    <t>Trạm y tế xã đạt chuẩn Quốc gia về y tế</t>
  </si>
  <si>
    <t>Đạt</t>
  </si>
  <si>
    <t>Tỷ lệ trẻ em tử vong dưới 5 tuổi</t>
  </si>
  <si>
    <t>%o</t>
  </si>
  <si>
    <t>Tỷ lệ trẻ em dưới 5 tuổi bị suy dinh dưỡng</t>
  </si>
  <si>
    <t>Tỷ lệ xử lý chất thải rắn y tế đạt tiêu chuẩn</t>
  </si>
  <si>
    <t>Tỷ lệ người tham gia đóng bảo hiểm y tế toàn dân</t>
  </si>
  <si>
    <t>Tỷ lệ phát triển đối tượng tham gia bảo hiểm xã hội trên tổng lực lượng lao động trong độ tuổi</t>
  </si>
  <si>
    <t>Công tác dân số</t>
  </si>
  <si>
    <t xml:space="preserve">Mật độ dân số </t>
  </si>
  <si>
    <t>Tỷ lệ tăng dân số tự nhiên</t>
  </si>
  <si>
    <t>22,6</t>
  </si>
  <si>
    <t>Tỷ lệ giảm sinh</t>
  </si>
  <si>
    <t>2,5</t>
  </si>
  <si>
    <t>Tỷ số giới tính khi sinh (số bé trai/100 bé gái)</t>
  </si>
  <si>
    <t>Tuổi thọ trung bình</t>
  </si>
  <si>
    <t>Tuổi</t>
  </si>
  <si>
    <t>Lao động - việc làm</t>
  </si>
  <si>
    <t>Lực lượng lao động từ 15 tuổi trở lên</t>
  </si>
  <si>
    <t>Lao động từ 15 tuổi trở lên đang làm việc trong nền kinh tế</t>
  </si>
  <si>
    <t>Cơ cấu lao động trong các ngành kinh tế</t>
  </si>
  <si>
    <t xml:space="preserve">  - Công nghiệp - xây dựng</t>
  </si>
  <si>
    <t xml:space="preserve">  - Nông, lâm nghiệp và thủy sản</t>
  </si>
  <si>
    <t xml:space="preserve">  - Dịch vụ</t>
  </si>
  <si>
    <t>Số lao động làm việc ở nước ngoài theo hợp đồng mới trong năm</t>
  </si>
  <si>
    <t>Giảm nghèo (Theo chuẩn nghèo đa chiều)</t>
  </si>
  <si>
    <t>Hô</t>
  </si>
  <si>
    <t>Hộ</t>
  </si>
  <si>
    <t>Văn hóa</t>
  </si>
  <si>
    <t>Tỷ lệ đạt chuẩn văn hóa</t>
  </si>
  <si>
    <t xml:space="preserve"> - Gia đình văn hoá</t>
  </si>
  <si>
    <t xml:space="preserve"> - Thôn văn hoá</t>
  </si>
  <si>
    <t xml:space="preserve"> - Cơ quan, đơn vị, trường học văn hoá</t>
  </si>
  <si>
    <t>VII</t>
  </si>
  <si>
    <t>Bảo hiểm</t>
  </si>
  <si>
    <t>Số người tham gia BHXH tự nguyện</t>
  </si>
  <si>
    <t xml:space="preserve">Người </t>
  </si>
  <si>
    <t>Số người tham gia BH thất nghiệp</t>
  </si>
  <si>
    <t>Thông tin và Truyền thông</t>
  </si>
  <si>
    <t>- Số thuê bao điện thoại</t>
  </si>
  <si>
    <t>Thuê bao</t>
  </si>
  <si>
    <t>- Tỷ lệ thuê bao điện thoại/vạn dân</t>
  </si>
  <si>
    <t>- Xã điểm bưu điện văn hoá</t>
  </si>
  <si>
    <t>Điểm</t>
  </si>
  <si>
    <t>- Tỷ lệ phủ sóng phát thanh</t>
  </si>
  <si>
    <t>- Tỷ lệ phủ sóng truyền hình</t>
  </si>
  <si>
    <t>Thời lượng phát thanh</t>
  </si>
  <si>
    <t>Giờ</t>
  </si>
  <si>
    <t>Tỷ lệ chuyên cần</t>
  </si>
  <si>
    <t>7.1</t>
  </si>
  <si>
    <t>7.2</t>
  </si>
  <si>
    <t>7.3</t>
  </si>
  <si>
    <t>Trên 90% hộ gia đình ký cam kết “Không vi phạm pháp luật,</t>
  </si>
  <si>
    <r>
      <rPr>
        <i/>
        <sz val="11"/>
        <rFont val="Times New Roman"/>
        <family val="1"/>
      </rPr>
      <t>Trong đó:</t>
    </r>
    <r>
      <rPr>
        <sz val="11"/>
        <rFont val="Times New Roman"/>
        <family val="1"/>
      </rPr>
      <t xml:space="preserve"> sử dụng nước sạch</t>
    </r>
  </si>
  <si>
    <r>
      <rPr>
        <i/>
        <sz val="11"/>
        <rFont val="Times New Roman"/>
        <family val="1"/>
      </rPr>
      <t>Trong đó:</t>
    </r>
    <r>
      <rPr>
        <sz val="11"/>
        <rFont val="Times New Roman"/>
        <family val="1"/>
      </rPr>
      <t xml:space="preserve"> Trường THCS</t>
    </r>
  </si>
  <si>
    <r>
      <t xml:space="preserve"> </t>
    </r>
    <r>
      <rPr>
        <i/>
        <sz val="11"/>
        <rFont val="Times New Roman"/>
        <family val="1"/>
      </rPr>
      <t>Trong đó:</t>
    </r>
    <r>
      <rPr>
        <sz val="11"/>
        <rFont val="Times New Roman"/>
        <family val="1"/>
      </rPr>
      <t xml:space="preserve">  - Cao đẳng</t>
    </r>
  </si>
  <si>
    <r>
      <rPr>
        <i/>
        <sz val="11"/>
        <rFont val="Times New Roman"/>
        <family val="1"/>
      </rPr>
      <t>Trong đó,</t>
    </r>
    <r>
      <rPr>
        <sz val="11"/>
        <rFont val="Times New Roman"/>
        <family val="1"/>
      </rPr>
      <t xml:space="preserve"> có văn bằng, chứng chỉ</t>
    </r>
  </si>
  <si>
    <r>
      <t>Trong đó:</t>
    </r>
    <r>
      <rPr>
        <sz val="11"/>
        <rFont val="Times New Roman"/>
        <family val="1"/>
      </rPr>
      <t xml:space="preserve"> Lao động nữ</t>
    </r>
  </si>
  <si>
    <r>
      <t>Người/Km</t>
    </r>
    <r>
      <rPr>
        <vertAlign val="superscript"/>
        <sz val="11"/>
        <rFont val="Times New Roman"/>
        <family val="1"/>
      </rPr>
      <t>2</t>
    </r>
  </si>
  <si>
    <r>
      <t>Trong đó:</t>
    </r>
    <r>
      <rPr>
        <sz val="11"/>
        <rFont val="Times New Roman"/>
        <family val="1"/>
      </rPr>
      <t xml:space="preserve"> Số lao động được tạo việc làm mới</t>
    </r>
  </si>
  <si>
    <r>
      <t xml:space="preserve">                  Trong đó: </t>
    </r>
    <r>
      <rPr>
        <sz val="11"/>
        <rFont val="Times New Roman"/>
        <family val="1"/>
      </rPr>
      <t>Lao động nữ</t>
    </r>
  </si>
  <si>
    <t>2.6</t>
  </si>
  <si>
    <t>Tỷ lệ giải quyết, tố giác tin báo về tội phạm, kiến nghị khởi tố</t>
  </si>
  <si>
    <t xml:space="preserve"> thôn,làng được tuyên truyền về phong trào toàn dân bảo vệ an ninh tổ quốc</t>
  </si>
  <si>
    <t>Khu dân cư sáng - xanh- sạch đep - an toàn</t>
  </si>
  <si>
    <t>Sản phẩm OCOP</t>
  </si>
  <si>
    <t>sản phẩm</t>
  </si>
  <si>
    <t>Trong đó tỷ lệ nộp hồ sơ trực tuyến</t>
  </si>
  <si>
    <t>Giải quyết thủ tục hành chính</t>
  </si>
  <si>
    <t>VIII</t>
  </si>
  <si>
    <t>C</t>
  </si>
  <si>
    <t>QUỐC PHÒNG - AN NINH</t>
  </si>
  <si>
    <t>IX</t>
  </si>
  <si>
    <t>Tỷ lệ giải quyết việc làm qua đào tạo</t>
  </si>
  <si>
    <t>Tỷ lệ giải quyết thủ tục hành chính trước hạn và đúng hạn</t>
  </si>
  <si>
    <t>Khu dân cư</t>
  </si>
  <si>
    <t>5.1</t>
  </si>
  <si>
    <t>5.2</t>
  </si>
  <si>
    <t>5.3</t>
  </si>
  <si>
    <t>5.4</t>
  </si>
  <si>
    <t>15/19</t>
  </si>
  <si>
    <t>16/19</t>
  </si>
  <si>
    <t>Trong đó chi cân đối ngân sách địa phương</t>
  </si>
  <si>
    <t>Lao động qua đào tạo</t>
  </si>
  <si>
    <t xml:space="preserve">Số lao động được đào tạo hàng năm </t>
  </si>
  <si>
    <t>người</t>
  </si>
  <si>
    <t>+Cây dược liệu hàng năm</t>
  </si>
  <si>
    <t>+Cây dược liệu lâu năm</t>
  </si>
  <si>
    <t>(Kèm theo Nghị quyết số        /NQ-HĐND ngày      tháng 12 năm 2025 của Hội đồng nhân dân xã Kon Đào)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</si>
</sst>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#,##0.00;[Red]#,##0.00"/>
    <numFmt numFmtId="170" formatCode="_(* #,##0.000_);_(* \(#,##0.000\);_(* &quot;-&quot;??_);_(@_)"/>
    <numFmt numFmtId="171" formatCode="#,##0.000"/>
    <numFmt numFmtId="172" formatCode="_-* #,##0.00\ _€_-;\-* #,##0.00\ _€_-;_-* &quot;-&quot;??\ _€_-;_-@_-"/>
    <numFmt numFmtId="173" formatCode="_-* #,##0.00\ _D_i_n_._-;\-* #,##0.00\ _D_i_n_._-;_-* &quot;-&quot;??\ _D_i_n_._-;_-@_-"/>
    <numFmt numFmtId="174" formatCode="_([$€-2]* #,##0.00_);_([$€-2]* \(#,##0.00\);_([$€-2]* &quot;-&quot;??_)"/>
    <numFmt numFmtId="175" formatCode="0.0"/>
    <numFmt numFmtId="176" formatCode="0.0%"/>
    <numFmt numFmtId="177" formatCode="#,##0.0_);\(#,##0.0\)"/>
  </numFmts>
  <fonts count="32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indexed="8"/>
      <name val="Arial"/>
      <family val="2"/>
    </font>
    <font>
      <sz val="13"/>
      <color indexed="8"/>
      <name val="Times New Roman"/>
      <family val="2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vertAlign val="superscript"/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64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70" fontId="11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0" fontId="18" fillId="0" borderId="0"/>
    <xf numFmtId="0" fontId="7" fillId="0" borderId="0"/>
    <xf numFmtId="0" fontId="16" fillId="0" borderId="0"/>
    <xf numFmtId="0" fontId="2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174" fontId="2" fillId="0" borderId="0"/>
    <xf numFmtId="0" fontId="2" fillId="0" borderId="0"/>
    <xf numFmtId="0" fontId="19" fillId="0" borderId="0"/>
    <xf numFmtId="174" fontId="13" fillId="0" borderId="0"/>
    <xf numFmtId="0" fontId="1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>
      <alignment vertical="top"/>
    </xf>
    <xf numFmtId="174" fontId="14" fillId="0" borderId="0"/>
    <xf numFmtId="0" fontId="14" fillId="0" borderId="0"/>
    <xf numFmtId="0" fontId="2" fillId="0" borderId="0"/>
    <xf numFmtId="0" fontId="21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12" fillId="0" borderId="0"/>
    <xf numFmtId="0" fontId="14" fillId="0" borderId="0"/>
    <xf numFmtId="0" fontId="20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4" fontId="2" fillId="0" borderId="0"/>
    <xf numFmtId="174" fontId="2" fillId="0" borderId="0"/>
    <xf numFmtId="174" fontId="2" fillId="0" borderId="0"/>
    <xf numFmtId="174" fontId="13" fillId="0" borderId="0"/>
    <xf numFmtId="174" fontId="18" fillId="0" borderId="0"/>
    <xf numFmtId="174" fontId="7" fillId="0" borderId="0"/>
    <xf numFmtId="174" fontId="16" fillId="0" borderId="0"/>
    <xf numFmtId="174" fontId="2" fillId="0" borderId="0"/>
    <xf numFmtId="174" fontId="7" fillId="0" borderId="0"/>
    <xf numFmtId="174" fontId="18" fillId="0" borderId="0"/>
    <xf numFmtId="174" fontId="18" fillId="0" borderId="0"/>
    <xf numFmtId="174" fontId="18" fillId="0" borderId="0"/>
    <xf numFmtId="174" fontId="18" fillId="0" borderId="0"/>
    <xf numFmtId="174" fontId="18" fillId="0" borderId="0"/>
    <xf numFmtId="174" fontId="18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13" fillId="0" borderId="0"/>
    <xf numFmtId="174" fontId="2" fillId="0" borderId="0"/>
    <xf numFmtId="174" fontId="2" fillId="0" borderId="0"/>
    <xf numFmtId="174" fontId="19" fillId="0" borderId="0"/>
    <xf numFmtId="174" fontId="2" fillId="0" borderId="0"/>
    <xf numFmtId="174" fontId="13" fillId="0" borderId="0"/>
    <xf numFmtId="174" fontId="2" fillId="0" borderId="0"/>
    <xf numFmtId="174" fontId="7" fillId="0" borderId="0"/>
    <xf numFmtId="174" fontId="7" fillId="0" borderId="0"/>
    <xf numFmtId="174" fontId="7" fillId="0" borderId="0"/>
    <xf numFmtId="174" fontId="18" fillId="0" borderId="0"/>
    <xf numFmtId="174" fontId="2" fillId="0" borderId="0"/>
    <xf numFmtId="174" fontId="2" fillId="0" borderId="0"/>
    <xf numFmtId="174" fontId="2" fillId="0" borderId="0"/>
    <xf numFmtId="174" fontId="15" fillId="0" borderId="0">
      <alignment vertical="top"/>
    </xf>
    <xf numFmtId="174" fontId="2" fillId="0" borderId="0"/>
    <xf numFmtId="174" fontId="14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65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174" fontId="13" fillId="0" borderId="0"/>
    <xf numFmtId="0" fontId="13" fillId="0" borderId="0"/>
  </cellStyleXfs>
  <cellXfs count="274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1" fontId="24" fillId="0" borderId="2" xfId="17" applyNumberFormat="1" applyFont="1" applyFill="1" applyBorder="1" applyAlignment="1">
      <alignment horizontal="right" vertical="center" wrapText="1"/>
    </xf>
    <xf numFmtId="1" fontId="24" fillId="0" borderId="2" xfId="1" applyNumberFormat="1" applyFont="1" applyFill="1" applyBorder="1" applyAlignment="1">
      <alignment horizontal="right" vertical="center" wrapText="1"/>
    </xf>
    <xf numFmtId="3" fontId="8" fillId="0" borderId="2" xfId="157" applyNumberFormat="1" applyFont="1" applyFill="1" applyBorder="1" applyAlignment="1">
      <alignment horizontal="right" vertical="center"/>
    </xf>
    <xf numFmtId="3" fontId="8" fillId="0" borderId="2" xfId="158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167" fontId="8" fillId="0" borderId="2" xfId="157" applyNumberFormat="1" applyFont="1" applyFill="1" applyBorder="1" applyAlignment="1">
      <alignment horizontal="right" vertical="center" wrapText="1"/>
    </xf>
    <xf numFmtId="168" fontId="5" fillId="0" borderId="2" xfId="17" applyNumberFormat="1" applyFont="1" applyFill="1" applyBorder="1" applyAlignment="1">
      <alignment horizontal="left" vertical="top" wrapText="1"/>
    </xf>
    <xf numFmtId="4" fontId="8" fillId="0" borderId="2" xfId="160" applyNumberFormat="1" applyFont="1" applyFill="1" applyBorder="1" applyAlignment="1">
      <alignment horizontal="right" vertical="top" wrapText="1"/>
    </xf>
    <xf numFmtId="3" fontId="24" fillId="0" borderId="2" xfId="160" applyNumberFormat="1" applyFont="1" applyFill="1" applyBorder="1" applyAlignment="1">
      <alignment horizontal="right" vertical="top" wrapText="1"/>
    </xf>
    <xf numFmtId="167" fontId="24" fillId="0" borderId="2" xfId="160" applyNumberFormat="1" applyFont="1" applyFill="1" applyBorder="1" applyAlignment="1">
      <alignment horizontal="right" vertical="top" wrapText="1"/>
    </xf>
    <xf numFmtId="166" fontId="8" fillId="0" borderId="2" xfId="17" applyNumberFormat="1" applyFont="1" applyFill="1" applyBorder="1" applyAlignment="1">
      <alignment horizontal="center" vertical="center" wrapText="1"/>
    </xf>
    <xf numFmtId="167" fontId="24" fillId="0" borderId="2" xfId="160" applyNumberFormat="1" applyFont="1" applyFill="1" applyBorder="1" applyAlignment="1">
      <alignment horizontal="right" vertical="center" wrapText="1"/>
    </xf>
    <xf numFmtId="3" fontId="8" fillId="0" borderId="2" xfId="160" applyNumberFormat="1" applyFont="1" applyFill="1" applyBorder="1" applyAlignment="1">
      <alignment horizontal="right" vertical="top" wrapText="1"/>
    </xf>
    <xf numFmtId="167" fontId="8" fillId="0" borderId="2" xfId="160" applyNumberFormat="1" applyFont="1" applyFill="1" applyBorder="1" applyAlignment="1">
      <alignment horizontal="right" vertical="top" wrapText="1"/>
    </xf>
    <xf numFmtId="37" fontId="5" fillId="0" borderId="2" xfId="157" applyNumberFormat="1" applyFont="1" applyFill="1" applyBorder="1" applyAlignment="1">
      <alignment horizontal="right" vertical="top" wrapText="1"/>
    </xf>
    <xf numFmtId="37" fontId="5" fillId="0" borderId="2" xfId="157" applyNumberFormat="1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166" fontId="24" fillId="0" borderId="2" xfId="1" applyNumberFormat="1" applyFont="1" applyFill="1" applyBorder="1" applyAlignment="1">
      <alignment horizontal="right" vertical="center" wrapText="1"/>
    </xf>
    <xf numFmtId="3" fontId="25" fillId="0" borderId="2" xfId="1" applyNumberFormat="1" applyFont="1" applyFill="1" applyBorder="1" applyAlignment="1">
      <alignment vertical="center" wrapText="1"/>
    </xf>
    <xf numFmtId="167" fontId="25" fillId="0" borderId="2" xfId="1" applyNumberFormat="1" applyFont="1" applyFill="1" applyBorder="1" applyAlignment="1">
      <alignment vertical="center" wrapText="1"/>
    </xf>
    <xf numFmtId="167" fontId="25" fillId="0" borderId="2" xfId="1" applyNumberFormat="1" applyFont="1" applyFill="1" applyBorder="1" applyAlignment="1">
      <alignment horizontal="right" vertical="center" wrapText="1"/>
    </xf>
    <xf numFmtId="3" fontId="24" fillId="0" borderId="2" xfId="1" applyNumberFormat="1" applyFont="1" applyFill="1" applyBorder="1" applyAlignment="1">
      <alignment vertical="center" wrapText="1"/>
    </xf>
    <xf numFmtId="167" fontId="24" fillId="0" borderId="2" xfId="1" applyNumberFormat="1" applyFont="1" applyFill="1" applyBorder="1" applyAlignment="1">
      <alignment vertical="center" wrapText="1"/>
    </xf>
    <xf numFmtId="167" fontId="24" fillId="0" borderId="2" xfId="1" applyNumberFormat="1" applyFont="1" applyFill="1" applyBorder="1" applyAlignment="1">
      <alignment horizontal="right" vertical="center" wrapText="1"/>
    </xf>
    <xf numFmtId="3" fontId="24" fillId="0" borderId="2" xfId="1" applyNumberFormat="1" applyFont="1" applyFill="1" applyBorder="1" applyAlignment="1">
      <alignment horizontal="center" vertical="center" wrapText="1"/>
    </xf>
    <xf numFmtId="3" fontId="24" fillId="0" borderId="2" xfId="1" applyNumberFormat="1" applyFont="1" applyFill="1" applyBorder="1" applyAlignment="1">
      <alignment horizontal="right" vertical="center" wrapText="1"/>
    </xf>
    <xf numFmtId="168" fontId="25" fillId="0" borderId="2" xfId="1" applyNumberFormat="1" applyFont="1" applyFill="1" applyBorder="1" applyAlignment="1">
      <alignment horizontal="right" vertical="center" wrapText="1"/>
    </xf>
    <xf numFmtId="3" fontId="24" fillId="0" borderId="2" xfId="4" applyNumberFormat="1" applyFont="1" applyFill="1" applyBorder="1" applyAlignment="1">
      <alignment horizontal="right" vertical="center" wrapText="1"/>
    </xf>
    <xf numFmtId="176" fontId="24" fillId="0" borderId="2" xfId="1" applyNumberFormat="1" applyFont="1" applyFill="1" applyBorder="1" applyAlignment="1">
      <alignment horizontal="right" vertical="center" wrapText="1"/>
    </xf>
    <xf numFmtId="4" fontId="24" fillId="0" borderId="2" xfId="4" applyNumberFormat="1" applyFont="1" applyFill="1" applyBorder="1" applyAlignment="1">
      <alignment horizontal="right" vertical="center" wrapText="1"/>
    </xf>
    <xf numFmtId="168" fontId="24" fillId="0" borderId="2" xfId="1" applyNumberFormat="1" applyFont="1" applyFill="1" applyBorder="1" applyAlignment="1">
      <alignment horizontal="right" vertical="center" wrapText="1"/>
    </xf>
    <xf numFmtId="3" fontId="27" fillId="0" borderId="2" xfId="1" applyNumberFormat="1" applyFont="1" applyFill="1" applyBorder="1" applyAlignment="1">
      <alignment horizontal="right" vertical="center" wrapText="1"/>
    </xf>
    <xf numFmtId="168" fontId="24" fillId="0" borderId="2" xfId="1" applyNumberFormat="1" applyFont="1" applyFill="1" applyBorder="1" applyAlignment="1">
      <alignment vertical="center" wrapText="1"/>
    </xf>
    <xf numFmtId="3" fontId="8" fillId="0" borderId="2" xfId="157" applyNumberFormat="1" applyFont="1" applyFill="1" applyBorder="1" applyAlignment="1">
      <alignment horizontal="right" vertical="center" wrapText="1"/>
    </xf>
    <xf numFmtId="3" fontId="25" fillId="0" borderId="2" xfId="1" applyNumberFormat="1" applyFont="1" applyFill="1" applyBorder="1" applyAlignment="1">
      <alignment horizontal="right" vertical="center" wrapText="1"/>
    </xf>
    <xf numFmtId="3" fontId="25" fillId="0" borderId="2" xfId="1" applyNumberFormat="1" applyFont="1" applyFill="1" applyBorder="1" applyAlignment="1">
      <alignment horizontal="center" vertical="center" wrapText="1"/>
    </xf>
    <xf numFmtId="3" fontId="8" fillId="0" borderId="2" xfId="157" applyNumberFormat="1" applyFont="1" applyFill="1" applyBorder="1" applyAlignment="1">
      <alignment vertical="top"/>
    </xf>
    <xf numFmtId="175" fontId="25" fillId="0" borderId="2" xfId="17" applyNumberFormat="1" applyFont="1" applyFill="1" applyBorder="1" applyAlignment="1">
      <alignment horizontal="center" vertical="top" wrapText="1"/>
    </xf>
    <xf numFmtId="1" fontId="24" fillId="0" borderId="2" xfId="17" applyNumberFormat="1" applyFont="1" applyFill="1" applyBorder="1" applyAlignment="1">
      <alignment horizontal="right" vertical="top" wrapText="1"/>
    </xf>
    <xf numFmtId="1" fontId="24" fillId="0" borderId="2" xfId="17" applyNumberFormat="1" applyFont="1" applyFill="1" applyBorder="1" applyAlignment="1">
      <alignment horizontal="center" vertical="top" wrapText="1"/>
    </xf>
    <xf numFmtId="175" fontId="24" fillId="0" borderId="2" xfId="17" applyNumberFormat="1" applyFont="1" applyFill="1" applyBorder="1" applyAlignment="1">
      <alignment horizontal="right" vertical="top" wrapText="1"/>
    </xf>
    <xf numFmtId="175" fontId="24" fillId="0" borderId="2" xfId="17" applyNumberFormat="1" applyFont="1" applyFill="1" applyBorder="1" applyAlignment="1">
      <alignment horizontal="center" vertical="top" wrapText="1"/>
    </xf>
    <xf numFmtId="1" fontId="25" fillId="0" borderId="2" xfId="17" applyNumberFormat="1" applyFont="1" applyFill="1" applyBorder="1" applyAlignment="1">
      <alignment horizontal="center" vertical="top" wrapText="1"/>
    </xf>
    <xf numFmtId="165" fontId="24" fillId="0" borderId="2" xfId="1" applyFont="1" applyFill="1" applyBorder="1"/>
    <xf numFmtId="4" fontId="24" fillId="0" borderId="2" xfId="1" applyNumberFormat="1" applyFont="1" applyFill="1" applyBorder="1" applyAlignment="1">
      <alignment horizontal="right" vertical="center" wrapText="1"/>
    </xf>
    <xf numFmtId="3" fontId="24" fillId="0" borderId="2" xfId="1" applyNumberFormat="1" applyFont="1" applyFill="1" applyBorder="1" applyAlignment="1">
      <alignment horizontal="right" vertical="center" wrapText="1" indent="1"/>
    </xf>
    <xf numFmtId="177" fontId="8" fillId="0" borderId="2" xfId="17" applyNumberFormat="1" applyFont="1" applyFill="1" applyBorder="1" applyAlignment="1">
      <alignment horizontal="right" vertical="center" wrapText="1"/>
    </xf>
    <xf numFmtId="4" fontId="8" fillId="0" borderId="2" xfId="157" applyNumberFormat="1" applyFont="1" applyFill="1" applyBorder="1" applyAlignment="1">
      <alignment vertical="center" shrinkToFit="1"/>
    </xf>
    <xf numFmtId="1" fontId="25" fillId="0" borderId="2" xfId="1" applyNumberFormat="1" applyFont="1" applyFill="1" applyBorder="1" applyAlignment="1">
      <alignment horizontal="right" vertical="center" wrapText="1"/>
    </xf>
    <xf numFmtId="165" fontId="8" fillId="0" borderId="2" xfId="157" applyFont="1" applyFill="1" applyBorder="1" applyAlignment="1">
      <alignment horizontal="right" vertical="top" wrapText="1"/>
    </xf>
    <xf numFmtId="168" fontId="8" fillId="0" borderId="2" xfId="17" applyNumberFormat="1" applyFont="1" applyFill="1" applyBorder="1" applyAlignment="1">
      <alignment horizontal="right" vertical="top" wrapText="1"/>
    </xf>
    <xf numFmtId="168" fontId="8" fillId="0" borderId="2" xfId="17" applyNumberFormat="1" applyFont="1" applyFill="1" applyBorder="1" applyAlignment="1">
      <alignment horizontal="right" vertical="center" wrapText="1"/>
    </xf>
    <xf numFmtId="4" fontId="8" fillId="0" borderId="2" xfId="17" applyNumberFormat="1" applyFont="1" applyFill="1" applyBorder="1" applyAlignment="1">
      <alignment horizontal="right" vertical="top"/>
    </xf>
    <xf numFmtId="3" fontId="8" fillId="0" borderId="2" xfId="160" applyNumberFormat="1" applyFont="1" applyFill="1" applyBorder="1" applyAlignment="1">
      <alignment horizontal="right" vertical="center" wrapText="1"/>
    </xf>
    <xf numFmtId="167" fontId="31" fillId="0" borderId="2" xfId="160" applyNumberFormat="1" applyFont="1" applyFill="1" applyBorder="1" applyAlignment="1">
      <alignment horizontal="right" vertical="top" wrapText="1"/>
    </xf>
    <xf numFmtId="3" fontId="31" fillId="0" borderId="2" xfId="160" applyNumberFormat="1" applyFont="1" applyFill="1" applyBorder="1" applyAlignment="1">
      <alignment horizontal="right" vertical="top" wrapText="1"/>
    </xf>
    <xf numFmtId="37" fontId="8" fillId="0" borderId="2" xfId="157" applyNumberFormat="1" applyFont="1" applyFill="1" applyBorder="1" applyAlignment="1">
      <alignment vertical="top" wrapText="1"/>
    </xf>
    <xf numFmtId="37" fontId="8" fillId="0" borderId="2" xfId="157" applyNumberFormat="1" applyFont="1" applyFill="1" applyBorder="1" applyAlignment="1">
      <alignment vertical="center" wrapText="1"/>
    </xf>
    <xf numFmtId="37" fontId="8" fillId="0" borderId="2" xfId="157" applyNumberFormat="1" applyFont="1" applyFill="1" applyBorder="1" applyAlignment="1">
      <alignment horizontal="right" vertical="top" wrapText="1"/>
    </xf>
    <xf numFmtId="175" fontId="24" fillId="0" borderId="2" xfId="17" applyNumberFormat="1" applyFont="1" applyFill="1" applyBorder="1" applyAlignment="1">
      <alignment horizontal="right" vertical="center" wrapText="1"/>
    </xf>
    <xf numFmtId="175" fontId="24" fillId="0" borderId="2" xfId="17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67" fontId="24" fillId="0" borderId="2" xfId="1" quotePrefix="1" applyNumberFormat="1" applyFont="1" applyFill="1" applyBorder="1" applyAlignment="1">
      <alignment horizontal="right" vertical="center" wrapText="1"/>
    </xf>
    <xf numFmtId="3" fontId="24" fillId="0" borderId="5" xfId="1" applyNumberFormat="1" applyFont="1" applyFill="1" applyBorder="1" applyAlignment="1">
      <alignment horizontal="center" vertical="center" wrapText="1"/>
    </xf>
    <xf numFmtId="167" fontId="24" fillId="0" borderId="5" xfId="1" applyNumberFormat="1" applyFont="1" applyFill="1" applyBorder="1" applyAlignment="1">
      <alignment vertical="center" wrapText="1"/>
    </xf>
    <xf numFmtId="167" fontId="24" fillId="0" borderId="5" xfId="1" applyNumberFormat="1" applyFont="1" applyFill="1" applyBorder="1" applyAlignment="1">
      <alignment horizontal="right" vertical="center" wrapText="1"/>
    </xf>
    <xf numFmtId="167" fontId="24" fillId="0" borderId="3" xfId="1" applyNumberFormat="1" applyFont="1" applyFill="1" applyBorder="1" applyAlignment="1">
      <alignment vertical="center" wrapText="1"/>
    </xf>
    <xf numFmtId="167" fontId="24" fillId="0" borderId="3" xfId="1" applyNumberFormat="1" applyFont="1" applyFill="1" applyBorder="1" applyAlignment="1">
      <alignment horizontal="right" vertical="center" wrapText="1"/>
    </xf>
    <xf numFmtId="3" fontId="24" fillId="0" borderId="3" xfId="1" applyNumberFormat="1" applyFont="1" applyFill="1" applyBorder="1" applyAlignment="1">
      <alignment horizontal="center" vertical="center" wrapText="1"/>
    </xf>
    <xf numFmtId="167" fontId="8" fillId="0" borderId="3" xfId="157" applyNumberFormat="1" applyFont="1" applyFill="1" applyBorder="1" applyAlignment="1">
      <alignment horizontal="right" vertical="center" wrapText="1"/>
    </xf>
    <xf numFmtId="37" fontId="8" fillId="0" borderId="5" xfId="157" applyNumberFormat="1" applyFont="1" applyFill="1" applyBorder="1" applyAlignment="1">
      <alignment horizontal="right" vertical="top" wrapText="1"/>
    </xf>
    <xf numFmtId="37" fontId="8" fillId="0" borderId="3" xfId="157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10" fontId="24" fillId="0" borderId="2" xfId="1" applyNumberFormat="1" applyFont="1" applyFill="1" applyBorder="1" applyAlignment="1">
      <alignment horizontal="right" vertical="center" wrapText="1"/>
    </xf>
    <xf numFmtId="0" fontId="26" fillId="0" borderId="1" xfId="0" quotePrefix="1" applyFont="1" applyBorder="1" applyAlignment="1">
      <alignment horizontal="center" vertical="center" wrapText="1"/>
    </xf>
    <xf numFmtId="2" fontId="26" fillId="0" borderId="1" xfId="0" quotePrefix="1" applyNumberFormat="1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4" fontId="25" fillId="0" borderId="4" xfId="2" applyNumberFormat="1" applyFont="1" applyBorder="1" applyAlignment="1">
      <alignment vertical="center" wrapText="1"/>
    </xf>
    <xf numFmtId="4" fontId="24" fillId="0" borderId="4" xfId="0" applyNumberFormat="1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167" fontId="24" fillId="0" borderId="2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4" fontId="24" fillId="0" borderId="2" xfId="68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 wrapText="1"/>
    </xf>
    <xf numFmtId="167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/>
    <xf numFmtId="2" fontId="24" fillId="0" borderId="2" xfId="0" applyNumberFormat="1" applyFont="1" applyBorder="1"/>
    <xf numFmtId="0" fontId="25" fillId="0" borderId="2" xfId="3" applyFont="1" applyBorder="1" applyAlignment="1">
      <alignment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2" xfId="3" applyFont="1" applyBorder="1" applyAlignment="1">
      <alignment vertical="center" wrapText="1"/>
    </xf>
    <xf numFmtId="0" fontId="26" fillId="0" borderId="2" xfId="3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3" quotePrefix="1" applyFont="1" applyBorder="1" applyAlignment="1">
      <alignment vertical="center" wrapText="1"/>
    </xf>
    <xf numFmtId="0" fontId="9" fillId="0" borderId="2" xfId="0" quotePrefix="1" applyFont="1" applyBorder="1"/>
    <xf numFmtId="3" fontId="8" fillId="0" borderId="2" xfId="163" applyNumberFormat="1" applyFont="1" applyBorder="1" applyAlignment="1">
      <alignment horizontal="right" vertical="center" wrapText="1"/>
    </xf>
    <xf numFmtId="3" fontId="8" fillId="0" borderId="2" xfId="68" applyNumberFormat="1" applyFont="1" applyBorder="1" applyAlignment="1">
      <alignment horizontal="right" vertical="center"/>
    </xf>
    <xf numFmtId="0" fontId="27" fillId="0" borderId="2" xfId="3" quotePrefix="1" applyFont="1" applyBorder="1" applyAlignment="1">
      <alignment vertical="center" wrapText="1"/>
    </xf>
    <xf numFmtId="0" fontId="8" fillId="0" borderId="2" xfId="3" quotePrefix="1" applyFont="1" applyBorder="1" applyAlignment="1">
      <alignment vertical="top" wrapText="1"/>
    </xf>
    <xf numFmtId="0" fontId="26" fillId="0" borderId="2" xfId="0" applyFont="1" applyBorder="1" applyAlignment="1">
      <alignment vertical="center" wrapText="1"/>
    </xf>
    <xf numFmtId="0" fontId="24" fillId="0" borderId="2" xfId="0" quotePrefix="1" applyFont="1" applyBorder="1" applyAlignment="1">
      <alignment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2" xfId="2" applyFont="1" applyBorder="1" applyAlignment="1">
      <alignment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4" fillId="0" borderId="3" xfId="2" applyFont="1" applyBorder="1" applyAlignment="1">
      <alignment vertical="center" wrapText="1"/>
    </xf>
    <xf numFmtId="171" fontId="24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5" xfId="2" applyFont="1" applyBorder="1" applyAlignment="1">
      <alignment vertical="center" wrapText="1"/>
    </xf>
    <xf numFmtId="0" fontId="24" fillId="0" borderId="5" xfId="2" applyFont="1" applyBorder="1" applyAlignment="1">
      <alignment horizontal="center" vertical="center" wrapText="1"/>
    </xf>
    <xf numFmtId="171" fontId="24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5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71" fontId="24" fillId="0" borderId="2" xfId="0" applyNumberFormat="1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34" applyFont="1" applyBorder="1" applyAlignment="1">
      <alignment vertical="center" wrapText="1"/>
    </xf>
    <xf numFmtId="0" fontId="8" fillId="0" borderId="2" xfId="34" quotePrefix="1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8" fillId="0" borderId="2" xfId="34" applyFont="1" applyBorder="1" applyAlignment="1">
      <alignment vertical="top" wrapText="1"/>
    </xf>
    <xf numFmtId="0" fontId="28" fillId="0" borderId="2" xfId="34" applyFont="1" applyBorder="1" applyAlignment="1">
      <alignment horizontal="center" vertical="top" wrapText="1"/>
    </xf>
    <xf numFmtId="0" fontId="5" fillId="0" borderId="2" xfId="34" applyFont="1" applyBorder="1" applyAlignment="1">
      <alignment horizontal="center" vertical="top" wrapText="1"/>
    </xf>
    <xf numFmtId="0" fontId="5" fillId="0" borderId="2" xfId="34" applyFont="1" applyBorder="1" applyAlignment="1">
      <alignment vertical="top" wrapText="1"/>
    </xf>
    <xf numFmtId="0" fontId="8" fillId="0" borderId="2" xfId="34" applyFont="1" applyBorder="1" applyAlignment="1">
      <alignment horizontal="center" vertical="center" wrapText="1"/>
    </xf>
    <xf numFmtId="3" fontId="5" fillId="0" borderId="2" xfId="34" applyNumberFormat="1" applyFont="1" applyBorder="1" applyAlignment="1">
      <alignment vertical="center" wrapText="1"/>
    </xf>
    <xf numFmtId="3" fontId="5" fillId="0" borderId="2" xfId="0" applyNumberFormat="1" applyFont="1" applyBorder="1"/>
    <xf numFmtId="0" fontId="8" fillId="0" borderId="2" xfId="34" applyFont="1" applyBorder="1" applyAlignment="1">
      <alignment horizontal="center" vertical="top" wrapText="1"/>
    </xf>
    <xf numFmtId="0" fontId="8" fillId="0" borderId="2" xfId="34" applyFont="1" applyBorder="1" applyAlignment="1">
      <alignment vertical="top" wrapText="1"/>
    </xf>
    <xf numFmtId="4" fontId="8" fillId="0" borderId="2" xfId="34" applyNumberFormat="1" applyFont="1" applyBorder="1" applyAlignment="1">
      <alignment vertical="top" wrapText="1"/>
    </xf>
    <xf numFmtId="4" fontId="5" fillId="0" borderId="2" xfId="34" applyNumberFormat="1" applyFont="1" applyBorder="1" applyAlignment="1">
      <alignment vertical="center" wrapText="1"/>
    </xf>
    <xf numFmtId="4" fontId="5" fillId="0" borderId="2" xfId="34" applyNumberFormat="1" applyFont="1" applyBorder="1" applyAlignment="1">
      <alignment vertical="top" wrapText="1"/>
    </xf>
    <xf numFmtId="4" fontId="8" fillId="0" borderId="2" xfId="34" applyNumberFormat="1" applyFont="1" applyBorder="1" applyAlignment="1">
      <alignment horizontal="right" vertical="center" wrapText="1"/>
    </xf>
    <xf numFmtId="4" fontId="8" fillId="0" borderId="2" xfId="34" applyNumberFormat="1" applyFont="1" applyBorder="1" applyAlignment="1">
      <alignment horizontal="right" vertical="top" wrapText="1"/>
    </xf>
    <xf numFmtId="0" fontId="28" fillId="0" borderId="2" xfId="34" applyFont="1" applyBorder="1" applyAlignment="1">
      <alignment horizontal="center" vertical="center" wrapText="1"/>
    </xf>
    <xf numFmtId="4" fontId="28" fillId="0" borderId="2" xfId="34" applyNumberFormat="1" applyFont="1" applyBorder="1" applyAlignment="1">
      <alignment horizontal="right" vertical="center" wrapText="1"/>
    </xf>
    <xf numFmtId="4" fontId="28" fillId="0" borderId="2" xfId="34" applyNumberFormat="1" applyFont="1" applyBorder="1" applyAlignment="1">
      <alignment horizontal="right" vertical="top" wrapText="1"/>
    </xf>
    <xf numFmtId="171" fontId="8" fillId="0" borderId="2" xfId="34" applyNumberFormat="1" applyFont="1" applyBorder="1" applyAlignment="1">
      <alignment horizontal="right" vertical="top" wrapText="1"/>
    </xf>
    <xf numFmtId="174" fontId="5" fillId="0" borderId="2" xfId="80" applyFont="1" applyBorder="1" applyAlignment="1">
      <alignment horizontal="center" vertical="center"/>
    </xf>
    <xf numFmtId="174" fontId="5" fillId="0" borderId="2" xfId="80" applyFont="1" applyBorder="1" applyAlignment="1">
      <alignment horizontal="left" vertical="center" wrapText="1"/>
    </xf>
    <xf numFmtId="174" fontId="5" fillId="0" borderId="2" xfId="80" applyFont="1" applyBorder="1" applyAlignment="1">
      <alignment horizontal="center" vertical="center" wrapText="1"/>
    </xf>
    <xf numFmtId="0" fontId="8" fillId="0" borderId="2" xfId="159" applyFont="1" applyBorder="1" applyAlignment="1">
      <alignment horizontal="center" vertical="center" wrapText="1"/>
    </xf>
    <xf numFmtId="0" fontId="8" fillId="0" borderId="2" xfId="159" applyFont="1" applyBorder="1" applyAlignment="1">
      <alignment horizontal="left" vertical="center" wrapText="1"/>
    </xf>
    <xf numFmtId="3" fontId="8" fillId="0" borderId="2" xfId="80" applyNumberFormat="1" applyFont="1" applyBorder="1" applyAlignment="1">
      <alignment horizontal="right" vertical="center"/>
    </xf>
    <xf numFmtId="0" fontId="8" fillId="0" borderId="2" xfId="159" applyFont="1" applyBorder="1" applyAlignment="1">
      <alignment horizontal="center" vertical="center"/>
    </xf>
    <xf numFmtId="0" fontId="28" fillId="0" borderId="2" xfId="159" applyFont="1" applyBorder="1" applyAlignment="1">
      <alignment horizontal="left" vertical="center" wrapText="1"/>
    </xf>
    <xf numFmtId="0" fontId="5" fillId="0" borderId="2" xfId="34" applyFont="1" applyBorder="1" applyAlignment="1">
      <alignment horizontal="center" vertical="center" wrapText="1"/>
    </xf>
    <xf numFmtId="0" fontId="8" fillId="0" borderId="3" xfId="34" quotePrefix="1" applyFont="1" applyBorder="1" applyAlignment="1">
      <alignment horizontal="center" vertical="top" wrapText="1"/>
    </xf>
    <xf numFmtId="0" fontId="8" fillId="0" borderId="3" xfId="34" applyFont="1" applyBorder="1" applyAlignment="1">
      <alignment vertical="top" wrapText="1"/>
    </xf>
    <xf numFmtId="4" fontId="8" fillId="0" borderId="3" xfId="0" applyNumberFormat="1" applyFont="1" applyBorder="1" applyAlignment="1">
      <alignment horizontal="right" vertical="center"/>
    </xf>
    <xf numFmtId="0" fontId="8" fillId="0" borderId="5" xfId="34" quotePrefix="1" applyFont="1" applyBorder="1" applyAlignment="1">
      <alignment horizontal="center" vertical="top" wrapText="1"/>
    </xf>
    <xf numFmtId="0" fontId="8" fillId="0" borderId="5" xfId="34" applyFont="1" applyBorder="1" applyAlignment="1">
      <alignment vertical="top" wrapText="1"/>
    </xf>
    <xf numFmtId="167" fontId="8" fillId="0" borderId="5" xfId="34" quotePrefix="1" applyNumberFormat="1" applyFont="1" applyBorder="1" applyAlignment="1">
      <alignment horizontal="right" vertical="top" wrapText="1"/>
    </xf>
    <xf numFmtId="167" fontId="8" fillId="0" borderId="2" xfId="34" quotePrefix="1" applyNumberFormat="1" applyFont="1" applyBorder="1" applyAlignment="1">
      <alignment horizontal="right" vertical="top" wrapText="1"/>
    </xf>
    <xf numFmtId="0" fontId="8" fillId="0" borderId="2" xfId="3" applyFont="1" applyBorder="1" applyAlignment="1">
      <alignment vertical="top" wrapText="1"/>
    </xf>
    <xf numFmtId="167" fontId="24" fillId="0" borderId="2" xfId="34" applyNumberFormat="1" applyFont="1" applyBorder="1" applyAlignment="1">
      <alignment horizontal="right" vertical="center" wrapText="1"/>
    </xf>
    <xf numFmtId="0" fontId="8" fillId="0" borderId="2" xfId="3" applyFont="1" applyBorder="1" applyAlignment="1">
      <alignment horizontal="center" vertical="top" wrapText="1"/>
    </xf>
    <xf numFmtId="167" fontId="24" fillId="0" borderId="2" xfId="3" applyNumberFormat="1" applyFont="1" applyBorder="1" applyAlignment="1">
      <alignment horizontal="right" vertical="top" wrapText="1"/>
    </xf>
    <xf numFmtId="0" fontId="8" fillId="0" borderId="2" xfId="3" applyFont="1" applyBorder="1" applyAlignment="1">
      <alignment horizontal="right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2" fontId="8" fillId="0" borderId="2" xfId="3" applyNumberFormat="1" applyFont="1" applyBorder="1" applyAlignment="1">
      <alignment vertical="center" wrapText="1"/>
    </xf>
    <xf numFmtId="0" fontId="8" fillId="0" borderId="2" xfId="0" quotePrefix="1" applyFont="1" applyBorder="1" applyAlignment="1">
      <alignment vertical="center" wrapText="1"/>
    </xf>
    <xf numFmtId="4" fontId="8" fillId="0" borderId="2" xfId="3" applyNumberFormat="1" applyFont="1" applyBorder="1" applyAlignment="1">
      <alignment vertical="center" wrapText="1"/>
    </xf>
    <xf numFmtId="3" fontId="8" fillId="0" borderId="2" xfId="3" applyNumberFormat="1" applyFont="1" applyBorder="1" applyAlignment="1">
      <alignment vertical="center" wrapText="1"/>
    </xf>
    <xf numFmtId="0" fontId="8" fillId="0" borderId="2" xfId="3" quotePrefix="1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3" applyFont="1" applyBorder="1" applyAlignment="1">
      <alignment vertical="center" wrapText="1"/>
    </xf>
    <xf numFmtId="0" fontId="8" fillId="0" borderId="3" xfId="3" applyFont="1" applyBorder="1" applyAlignment="1">
      <alignment horizontal="center" vertical="center" wrapText="1"/>
    </xf>
    <xf numFmtId="4" fontId="8" fillId="0" borderId="3" xfId="3" applyNumberFormat="1" applyFont="1" applyBorder="1" applyAlignment="1">
      <alignment vertical="center" wrapText="1"/>
    </xf>
    <xf numFmtId="0" fontId="24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3" applyFont="1" applyBorder="1" applyAlignment="1">
      <alignment vertical="center" wrapText="1"/>
    </xf>
    <xf numFmtId="0" fontId="8" fillId="0" borderId="5" xfId="3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vertical="center" wrapText="1"/>
    </xf>
    <xf numFmtId="0" fontId="24" fillId="0" borderId="5" xfId="0" applyFont="1" applyBorder="1" applyAlignment="1">
      <alignment horizontal="right" vertical="center" wrapText="1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3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justify" vertical="top" wrapText="1"/>
    </xf>
    <xf numFmtId="9" fontId="8" fillId="0" borderId="2" xfId="0" quotePrefix="1" applyNumberFormat="1" applyFont="1" applyBorder="1" applyAlignment="1">
      <alignment horizontal="center" vertical="top"/>
    </xf>
    <xf numFmtId="0" fontId="8" fillId="0" borderId="2" xfId="161" applyFont="1" applyBorder="1" applyAlignment="1">
      <alignment horizontal="justify" vertical="top" wrapText="1"/>
    </xf>
    <xf numFmtId="0" fontId="8" fillId="0" borderId="2" xfId="161" applyFont="1" applyBorder="1" applyAlignment="1">
      <alignment horizontal="center" vertical="top" wrapText="1"/>
    </xf>
    <xf numFmtId="0" fontId="8" fillId="0" borderId="2" xfId="34" applyFont="1" applyBorder="1" applyAlignment="1">
      <alignment vertical="center" wrapText="1"/>
    </xf>
    <xf numFmtId="2" fontId="24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top" wrapText="1"/>
    </xf>
    <xf numFmtId="0" fontId="8" fillId="0" borderId="3" xfId="161" applyFont="1" applyBorder="1" applyAlignment="1">
      <alignment horizontal="justify" vertical="top" wrapText="1"/>
    </xf>
    <xf numFmtId="0" fontId="8" fillId="0" borderId="3" xfId="161" applyFont="1" applyBorder="1" applyAlignment="1">
      <alignment horizontal="center" vertical="top" wrapText="1"/>
    </xf>
    <xf numFmtId="0" fontId="24" fillId="0" borderId="3" xfId="0" applyFont="1" applyBorder="1" applyAlignment="1">
      <alignment horizontal="right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161" applyFont="1" applyBorder="1" applyAlignment="1">
      <alignment vertical="top" wrapText="1"/>
    </xf>
    <xf numFmtId="0" fontId="8" fillId="0" borderId="5" xfId="161" applyFont="1" applyBorder="1" applyAlignment="1">
      <alignment horizontal="center" vertical="top" wrapText="1"/>
    </xf>
    <xf numFmtId="175" fontId="24" fillId="0" borderId="5" xfId="0" applyNumberFormat="1" applyFont="1" applyBorder="1" applyAlignment="1">
      <alignment horizontal="right" vertical="top"/>
    </xf>
    <xf numFmtId="4" fontId="24" fillId="0" borderId="2" xfId="0" applyNumberFormat="1" applyFont="1" applyBorder="1" applyAlignment="1">
      <alignment vertical="top"/>
    </xf>
    <xf numFmtId="0" fontId="24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justify" vertical="center" wrapText="1"/>
    </xf>
    <xf numFmtId="3" fontId="24" fillId="0" borderId="2" xfId="0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165" fontId="24" fillId="0" borderId="2" xfId="0" applyNumberFormat="1" applyFont="1" applyBorder="1" applyAlignment="1">
      <alignment horizontal="center" vertical="center" wrapText="1"/>
    </xf>
    <xf numFmtId="2" fontId="8" fillId="0" borderId="2" xfId="162" applyNumberFormat="1" applyFont="1" applyBorder="1" applyAlignment="1">
      <alignment vertical="top" wrapText="1"/>
    </xf>
    <xf numFmtId="0" fontId="8" fillId="0" borderId="2" xfId="0" quotePrefix="1" applyFont="1" applyBorder="1" applyAlignment="1">
      <alignment vertical="top" wrapText="1"/>
    </xf>
    <xf numFmtId="0" fontId="8" fillId="0" borderId="3" xfId="0" quotePrefix="1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center" wrapText="1"/>
    </xf>
    <xf numFmtId="0" fontId="8" fillId="0" borderId="5" xfId="3" applyFont="1" applyBorder="1" applyAlignment="1">
      <alignment horizontal="center" vertical="top" wrapText="1"/>
    </xf>
    <xf numFmtId="0" fontId="8" fillId="0" borderId="5" xfId="0" quotePrefix="1" applyFont="1" applyBorder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center" wrapText="1"/>
    </xf>
    <xf numFmtId="0" fontId="5" fillId="0" borderId="2" xfId="3" applyFont="1" applyBorder="1" applyAlignment="1">
      <alignment horizontal="center" vertical="top" wrapText="1"/>
    </xf>
    <xf numFmtId="0" fontId="5" fillId="0" borderId="2" xfId="3" applyFont="1" applyBorder="1" applyAlignment="1">
      <alignment vertical="top" wrapText="1"/>
    </xf>
    <xf numFmtId="0" fontId="25" fillId="0" borderId="2" xfId="34" applyFont="1" applyBorder="1" applyAlignment="1">
      <alignment horizontal="center" vertical="top" wrapText="1"/>
    </xf>
    <xf numFmtId="0" fontId="25" fillId="0" borderId="2" xfId="34" applyFont="1" applyBorder="1" applyAlignment="1">
      <alignment vertical="top" wrapText="1"/>
    </xf>
    <xf numFmtId="0" fontId="25" fillId="0" borderId="2" xfId="34" quotePrefix="1" applyFont="1" applyBorder="1" applyAlignment="1">
      <alignment horizontal="center" vertical="top" wrapText="1"/>
    </xf>
    <xf numFmtId="169" fontId="24" fillId="0" borderId="2" xfId="0" applyNumberFormat="1" applyFont="1" applyBorder="1" applyAlignment="1">
      <alignment vertical="center" wrapText="1"/>
    </xf>
    <xf numFmtId="0" fontId="24" fillId="0" borderId="2" xfId="34" applyFont="1" applyBorder="1" applyAlignment="1">
      <alignment horizontal="center" vertical="top" wrapText="1"/>
    </xf>
    <xf numFmtId="0" fontId="24" fillId="0" borderId="2" xfId="34" quotePrefix="1" applyFont="1" applyBorder="1" applyAlignment="1">
      <alignment vertical="top" wrapText="1"/>
    </xf>
    <xf numFmtId="2" fontId="24" fillId="0" borderId="2" xfId="34" applyNumberFormat="1" applyFont="1" applyBorder="1" applyAlignment="1">
      <alignment horizontal="center" vertical="center" wrapText="1"/>
    </xf>
    <xf numFmtId="0" fontId="24" fillId="0" borderId="2" xfId="34" applyFont="1" applyBorder="1" applyAlignment="1">
      <alignment horizontal="center" vertical="center" wrapText="1"/>
    </xf>
    <xf numFmtId="0" fontId="24" fillId="0" borderId="2" xfId="0" applyFont="1" applyBorder="1" applyAlignment="1">
      <alignment horizontal="justify" vertical="center"/>
    </xf>
    <xf numFmtId="0" fontId="24" fillId="0" borderId="2" xfId="34" quotePrefix="1" applyFont="1" applyBorder="1" applyAlignment="1">
      <alignment horizontal="center" vertical="top" wrapText="1"/>
    </xf>
    <xf numFmtId="0" fontId="24" fillId="0" borderId="2" xfId="34" applyFont="1" applyBorder="1" applyAlignment="1">
      <alignment vertical="top" wrapText="1"/>
    </xf>
    <xf numFmtId="0" fontId="24" fillId="0" borderId="2" xfId="34" quotePrefix="1" applyFont="1" applyBorder="1" applyAlignment="1">
      <alignment horizontal="center" vertical="center" wrapText="1"/>
    </xf>
    <xf numFmtId="0" fontId="25" fillId="0" borderId="2" xfId="34" applyFont="1" applyBorder="1" applyAlignment="1">
      <alignment horizontal="center" vertical="center" wrapText="1"/>
    </xf>
    <xf numFmtId="2" fontId="24" fillId="0" borderId="2" xfId="34" applyNumberFormat="1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/>
    </xf>
    <xf numFmtId="0" fontId="8" fillId="0" borderId="2" xfId="34" applyFont="1" applyBorder="1" applyAlignment="1">
      <alignment horizontal="right" vertical="center" wrapText="1"/>
    </xf>
    <xf numFmtId="0" fontId="24" fillId="0" borderId="2" xfId="34" applyFont="1" applyBorder="1" applyAlignment="1">
      <alignment horizontal="right" vertical="center" wrapText="1"/>
    </xf>
    <xf numFmtId="165" fontId="3" fillId="0" borderId="0" xfId="1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5" fontId="25" fillId="0" borderId="1" xfId="1" applyFont="1" applyFill="1" applyBorder="1" applyAlignment="1">
      <alignment horizontal="center" vertical="center" wrapText="1"/>
    </xf>
  </cellXfs>
  <cellStyles count="164">
    <cellStyle name="Comma" xfId="1" builtinId="3"/>
    <cellStyle name="Comma [0] 11" xfId="6" xr:uid="{00000000-0005-0000-0000-000001000000}"/>
    <cellStyle name="Comma [0] 11 2" xfId="7" xr:uid="{00000000-0005-0000-0000-000002000000}"/>
    <cellStyle name="Comma [0] 4" xfId="8" xr:uid="{00000000-0005-0000-0000-000003000000}"/>
    <cellStyle name="Comma 10" xfId="9" xr:uid="{00000000-0005-0000-0000-000004000000}"/>
    <cellStyle name="Comma 10 2" xfId="10" xr:uid="{00000000-0005-0000-0000-000005000000}"/>
    <cellStyle name="Comma 11" xfId="11" xr:uid="{00000000-0005-0000-0000-000006000000}"/>
    <cellStyle name="Comma 11 10" xfId="157" xr:uid="{AEE919C4-1DC4-475E-9565-ACBAA0C91F0E}"/>
    <cellStyle name="Comma 11 14" xfId="12" xr:uid="{00000000-0005-0000-0000-000007000000}"/>
    <cellStyle name="Comma 11 15" xfId="13" xr:uid="{00000000-0005-0000-0000-000008000000}"/>
    <cellStyle name="Comma 12" xfId="14" xr:uid="{00000000-0005-0000-0000-000009000000}"/>
    <cellStyle name="Comma 2" xfId="15" xr:uid="{00000000-0005-0000-0000-00000A000000}"/>
    <cellStyle name="Comma 2 2" xfId="16" xr:uid="{00000000-0005-0000-0000-00000B000000}"/>
    <cellStyle name="Comma 2 23" xfId="17" xr:uid="{00000000-0005-0000-0000-00000C000000}"/>
    <cellStyle name="Comma 2 27" xfId="18" xr:uid="{00000000-0005-0000-0000-00000D000000}"/>
    <cellStyle name="Comma 2 31" xfId="19" xr:uid="{00000000-0005-0000-0000-00000E000000}"/>
    <cellStyle name="Comma 22" xfId="20" xr:uid="{00000000-0005-0000-0000-00000F000000}"/>
    <cellStyle name="Comma 22 6" xfId="160" xr:uid="{8DF45998-BB6F-4146-8FC9-EC674D56395C}"/>
    <cellStyle name="Comma 3" xfId="21" xr:uid="{00000000-0005-0000-0000-000010000000}"/>
    <cellStyle name="Comma 3 2" xfId="22" xr:uid="{00000000-0005-0000-0000-000011000000}"/>
    <cellStyle name="Comma 35" xfId="23" xr:uid="{00000000-0005-0000-0000-000012000000}"/>
    <cellStyle name="Comma 4" xfId="24" xr:uid="{00000000-0005-0000-0000-000013000000}"/>
    <cellStyle name="Comma 4 2" xfId="25" xr:uid="{00000000-0005-0000-0000-000014000000}"/>
    <cellStyle name="Comma 4 79 2" xfId="26" xr:uid="{00000000-0005-0000-0000-000015000000}"/>
    <cellStyle name="Comma 41 2" xfId="27" xr:uid="{00000000-0005-0000-0000-000016000000}"/>
    <cellStyle name="Comma 46" xfId="28" xr:uid="{00000000-0005-0000-0000-000017000000}"/>
    <cellStyle name="Comma 5" xfId="29" xr:uid="{00000000-0005-0000-0000-000018000000}"/>
    <cellStyle name="Comma 6" xfId="30" xr:uid="{00000000-0005-0000-0000-000019000000}"/>
    <cellStyle name="Comma 7" xfId="31" xr:uid="{00000000-0005-0000-0000-00001A000000}"/>
    <cellStyle name="Comma 88" xfId="32" xr:uid="{00000000-0005-0000-0000-00001B000000}"/>
    <cellStyle name="Comma 9" xfId="33" xr:uid="{00000000-0005-0000-0000-00001C000000}"/>
    <cellStyle name="Comma_thuy loi 2016" xfId="4" xr:uid="{00000000-0005-0000-0000-00001D000000}"/>
    <cellStyle name="Normal" xfId="0" builtinId="0"/>
    <cellStyle name="Normal 10" xfId="80" xr:uid="{00000000-0005-0000-0000-00001F000000}"/>
    <cellStyle name="Normal 10 6 10" xfId="34" xr:uid="{00000000-0005-0000-0000-000020000000}"/>
    <cellStyle name="Normal 10 6 10 2" xfId="94" xr:uid="{00000000-0005-0000-0000-000021000000}"/>
    <cellStyle name="Normal 11" xfId="147" xr:uid="{00000000-0005-0000-0000-000022000000}"/>
    <cellStyle name="Normal 113 4" xfId="35" xr:uid="{00000000-0005-0000-0000-000023000000}"/>
    <cellStyle name="Normal 113 4 2" xfId="95" xr:uid="{00000000-0005-0000-0000-000024000000}"/>
    <cellStyle name="Normal 113 4_26.Đăk Long" xfId="89" xr:uid="{00000000-0005-0000-0000-000025000000}"/>
    <cellStyle name="Normal 12" xfId="125" xr:uid="{00000000-0005-0000-0000-000026000000}"/>
    <cellStyle name="Normal 129" xfId="36" xr:uid="{00000000-0005-0000-0000-000027000000}"/>
    <cellStyle name="Normal 129 2" xfId="96" xr:uid="{00000000-0005-0000-0000-000028000000}"/>
    <cellStyle name="Normal 13" xfId="135" xr:uid="{00000000-0005-0000-0000-000029000000}"/>
    <cellStyle name="Normal 139" xfId="162" xr:uid="{B1FA5B8B-226C-432F-9AFC-66562CB30213}"/>
    <cellStyle name="Normal 14" xfId="77" xr:uid="{00000000-0005-0000-0000-00002A000000}"/>
    <cellStyle name="Normal 15" xfId="37" xr:uid="{00000000-0005-0000-0000-00002B000000}"/>
    <cellStyle name="Normal 15 2" xfId="97" xr:uid="{00000000-0005-0000-0000-00002C000000}"/>
    <cellStyle name="Normal 159" xfId="38" xr:uid="{00000000-0005-0000-0000-00002D000000}"/>
    <cellStyle name="Normal 159 2" xfId="98" xr:uid="{00000000-0005-0000-0000-00002E000000}"/>
    <cellStyle name="Normal 16" xfId="145" xr:uid="{00000000-0005-0000-0000-00002F000000}"/>
    <cellStyle name="Normal 17" xfId="39" xr:uid="{00000000-0005-0000-0000-000030000000}"/>
    <cellStyle name="Normal 17 2" xfId="99" xr:uid="{00000000-0005-0000-0000-000031000000}"/>
    <cellStyle name="Normal 171 2" xfId="40" xr:uid="{00000000-0005-0000-0000-000032000000}"/>
    <cellStyle name="Normal 171 2 2" xfId="100" xr:uid="{00000000-0005-0000-0000-000033000000}"/>
    <cellStyle name="Normal 171 2_26.Đăk Long" xfId="88" xr:uid="{00000000-0005-0000-0000-000034000000}"/>
    <cellStyle name="Normal 173" xfId="159" xr:uid="{5DFA97F7-34A4-4FAD-94E8-8B7FEE92B43C}"/>
    <cellStyle name="Normal 176" xfId="161" xr:uid="{6DFE92A1-95FB-4994-A4C0-E4A0C3C96C64}"/>
    <cellStyle name="Normal 177 2" xfId="41" xr:uid="{00000000-0005-0000-0000-000035000000}"/>
    <cellStyle name="Normal 177 2 2" xfId="101" xr:uid="{00000000-0005-0000-0000-000036000000}"/>
    <cellStyle name="Normal 177 2_26.Đăk Long" xfId="87" xr:uid="{00000000-0005-0000-0000-000037000000}"/>
    <cellStyle name="Normal 18" xfId="117" xr:uid="{00000000-0005-0000-0000-000038000000}"/>
    <cellStyle name="Normal 181 2" xfId="42" xr:uid="{00000000-0005-0000-0000-000039000000}"/>
    <cellStyle name="Normal 181 2 2" xfId="102" xr:uid="{00000000-0005-0000-0000-00003A000000}"/>
    <cellStyle name="Normal 181 2_26.Đăk Long" xfId="90" xr:uid="{00000000-0005-0000-0000-00003B000000}"/>
    <cellStyle name="Normal 185 2" xfId="43" xr:uid="{00000000-0005-0000-0000-00003C000000}"/>
    <cellStyle name="Normal 185 2 2" xfId="103" xr:uid="{00000000-0005-0000-0000-00003D000000}"/>
    <cellStyle name="Normal 185 2_26.Đăk Long" xfId="86" xr:uid="{00000000-0005-0000-0000-00003E000000}"/>
    <cellStyle name="Normal 189 2" xfId="44" xr:uid="{00000000-0005-0000-0000-00003F000000}"/>
    <cellStyle name="Normal 189 2 2" xfId="104" xr:uid="{00000000-0005-0000-0000-000040000000}"/>
    <cellStyle name="Normal 189 2_26.Đăk Long" xfId="85" xr:uid="{00000000-0005-0000-0000-000041000000}"/>
    <cellStyle name="Normal 19" xfId="134" xr:uid="{00000000-0005-0000-0000-000042000000}"/>
    <cellStyle name="Normal 193 2" xfId="45" xr:uid="{00000000-0005-0000-0000-000043000000}"/>
    <cellStyle name="Normal 193 2 2" xfId="105" xr:uid="{00000000-0005-0000-0000-000044000000}"/>
    <cellStyle name="Normal 193 2_26.Đăk Long" xfId="84" xr:uid="{00000000-0005-0000-0000-000045000000}"/>
    <cellStyle name="Normal 2" xfId="46" xr:uid="{00000000-0005-0000-0000-000046000000}"/>
    <cellStyle name="Normal 2 2" xfId="47" xr:uid="{00000000-0005-0000-0000-000047000000}"/>
    <cellStyle name="Normal 2 2 2" xfId="107" xr:uid="{00000000-0005-0000-0000-000048000000}"/>
    <cellStyle name="Normal 2 3" xfId="106" xr:uid="{00000000-0005-0000-0000-000049000000}"/>
    <cellStyle name="Normal 20" xfId="78" xr:uid="{00000000-0005-0000-0000-00004A000000}"/>
    <cellStyle name="Normal 21" xfId="143" xr:uid="{00000000-0005-0000-0000-00004B000000}"/>
    <cellStyle name="Normal 22" xfId="114" xr:uid="{00000000-0005-0000-0000-00004C000000}"/>
    <cellStyle name="Normal 23" xfId="133" xr:uid="{00000000-0005-0000-0000-00004D000000}"/>
    <cellStyle name="Normal 24" xfId="79" xr:uid="{00000000-0005-0000-0000-00004E000000}"/>
    <cellStyle name="Normal 25" xfId="141" xr:uid="{00000000-0005-0000-0000-00004F000000}"/>
    <cellStyle name="Normal 26" xfId="92" xr:uid="{00000000-0005-0000-0000-000050000000}"/>
    <cellStyle name="Normal 27" xfId="132" xr:uid="{00000000-0005-0000-0000-000051000000}"/>
    <cellStyle name="Normal 28" xfId="128" xr:uid="{00000000-0005-0000-0000-000052000000}"/>
    <cellStyle name="Normal 29" xfId="48" xr:uid="{00000000-0005-0000-0000-000053000000}"/>
    <cellStyle name="Normal 29 2" xfId="108" xr:uid="{00000000-0005-0000-0000-000054000000}"/>
    <cellStyle name="Normal 3" xfId="49" xr:uid="{00000000-0005-0000-0000-000055000000}"/>
    <cellStyle name="Normal 3 10" xfId="50" xr:uid="{00000000-0005-0000-0000-000056000000}"/>
    <cellStyle name="Normal 3 10 2" xfId="110" xr:uid="{00000000-0005-0000-0000-000057000000}"/>
    <cellStyle name="Normal 3 2" xfId="51" xr:uid="{00000000-0005-0000-0000-000058000000}"/>
    <cellStyle name="Normal 3 2 2" xfId="111" xr:uid="{00000000-0005-0000-0000-000059000000}"/>
    <cellStyle name="Normal 3 3" xfId="109" xr:uid="{00000000-0005-0000-0000-00005A000000}"/>
    <cellStyle name="Normal 30" xfId="140" xr:uid="{00000000-0005-0000-0000-00005B000000}"/>
    <cellStyle name="Normal 31" xfId="126" xr:uid="{00000000-0005-0000-0000-00005C000000}"/>
    <cellStyle name="Normal 32" xfId="148" xr:uid="{00000000-0005-0000-0000-00005D000000}"/>
    <cellStyle name="Normal 33" xfId="72" xr:uid="{00000000-0005-0000-0000-00005E000000}"/>
    <cellStyle name="Normal 34" xfId="131" xr:uid="{00000000-0005-0000-0000-00005F000000}"/>
    <cellStyle name="Normal 35" xfId="124" xr:uid="{00000000-0005-0000-0000-000060000000}"/>
    <cellStyle name="Normal 36" xfId="52" xr:uid="{00000000-0005-0000-0000-000061000000}"/>
    <cellStyle name="Normal 36 2" xfId="112" xr:uid="{00000000-0005-0000-0000-000062000000}"/>
    <cellStyle name="Normal 37" xfId="139" xr:uid="{00000000-0005-0000-0000-000063000000}"/>
    <cellStyle name="Normal 38" xfId="53" xr:uid="{00000000-0005-0000-0000-000064000000}"/>
    <cellStyle name="Normal 38 2" xfId="113" xr:uid="{00000000-0005-0000-0000-000065000000}"/>
    <cellStyle name="Normal 38 4" xfId="163" xr:uid="{9FBAD7E8-9B42-4D51-BD34-77FD952BC2CA}"/>
    <cellStyle name="Normal 39" xfId="73" xr:uid="{00000000-0005-0000-0000-000066000000}"/>
    <cellStyle name="Normal 4" xfId="3" xr:uid="{00000000-0005-0000-0000-000067000000}"/>
    <cellStyle name="Normal 4 2 27 2" xfId="54" xr:uid="{00000000-0005-0000-0000-000068000000}"/>
    <cellStyle name="Normal 40" xfId="146" xr:uid="{00000000-0005-0000-0000-000069000000}"/>
    <cellStyle name="Normal 41" xfId="74" xr:uid="{00000000-0005-0000-0000-00006A000000}"/>
    <cellStyle name="Normal 42" xfId="154" xr:uid="{00000000-0005-0000-0000-00006B000000}"/>
    <cellStyle name="Normal 43" xfId="93" xr:uid="{00000000-0005-0000-0000-00006C000000}"/>
    <cellStyle name="Normal 44" xfId="55" xr:uid="{00000000-0005-0000-0000-00006D000000}"/>
    <cellStyle name="Normal 44 2" xfId="115" xr:uid="{00000000-0005-0000-0000-00006E000000}"/>
    <cellStyle name="Normal 45" xfId="138" xr:uid="{00000000-0005-0000-0000-00006F000000}"/>
    <cellStyle name="Normal 46" xfId="75" xr:uid="{00000000-0005-0000-0000-000070000000}"/>
    <cellStyle name="Normal 47" xfId="144" xr:uid="{00000000-0005-0000-0000-000071000000}"/>
    <cellStyle name="Normal 48" xfId="91" xr:uid="{00000000-0005-0000-0000-000072000000}"/>
    <cellStyle name="Normal 49" xfId="137" xr:uid="{00000000-0005-0000-0000-000073000000}"/>
    <cellStyle name="Normal 5" xfId="56" xr:uid="{00000000-0005-0000-0000-000074000000}"/>
    <cellStyle name="Normal 5 2" xfId="116" xr:uid="{00000000-0005-0000-0000-000075000000}"/>
    <cellStyle name="Normal 5_26.Đăk Long" xfId="71" xr:uid="{00000000-0005-0000-0000-000076000000}"/>
    <cellStyle name="Normal 50" xfId="76" xr:uid="{00000000-0005-0000-0000-000077000000}"/>
    <cellStyle name="Normal 51" xfId="142" xr:uid="{00000000-0005-0000-0000-000078000000}"/>
    <cellStyle name="Normal 52" xfId="150" xr:uid="{00000000-0005-0000-0000-000079000000}"/>
    <cellStyle name="Normal 53" xfId="136" xr:uid="{00000000-0005-0000-0000-00007A000000}"/>
    <cellStyle name="Normal 54" xfId="152" xr:uid="{00000000-0005-0000-0000-00007B000000}"/>
    <cellStyle name="Normal 55" xfId="149" xr:uid="{00000000-0005-0000-0000-00007C000000}"/>
    <cellStyle name="Normal 55 4" xfId="57" xr:uid="{00000000-0005-0000-0000-00007D000000}"/>
    <cellStyle name="Normal 55 4 2" xfId="58" xr:uid="{00000000-0005-0000-0000-00007E000000}"/>
    <cellStyle name="Normal 55 4 2 2" xfId="118" xr:uid="{00000000-0005-0000-0000-00007F000000}"/>
    <cellStyle name="Normal 55 4_26.Đăk Long" xfId="83" xr:uid="{00000000-0005-0000-0000-000080000000}"/>
    <cellStyle name="Normal 56" xfId="153" xr:uid="{00000000-0005-0000-0000-000081000000}"/>
    <cellStyle name="Normal 57" xfId="151" xr:uid="{00000000-0005-0000-0000-000082000000}"/>
    <cellStyle name="Normal 58" xfId="59" xr:uid="{00000000-0005-0000-0000-000083000000}"/>
    <cellStyle name="Normal 58 2" xfId="119" xr:uid="{00000000-0005-0000-0000-000084000000}"/>
    <cellStyle name="Normal 59" xfId="156" xr:uid="{00000000-0005-0000-0000-000085000000}"/>
    <cellStyle name="Normal 6" xfId="5" xr:uid="{00000000-0005-0000-0000-000086000000}"/>
    <cellStyle name="Normal 60" xfId="155" xr:uid="{00000000-0005-0000-0000-000087000000}"/>
    <cellStyle name="Normal 7" xfId="60" xr:uid="{00000000-0005-0000-0000-000088000000}"/>
    <cellStyle name="Normal 7 2" xfId="61" xr:uid="{00000000-0005-0000-0000-000089000000}"/>
    <cellStyle name="Normal 7 2 2" xfId="121" xr:uid="{00000000-0005-0000-0000-00008A000000}"/>
    <cellStyle name="Normal 7 3" xfId="120" xr:uid="{00000000-0005-0000-0000-00008B000000}"/>
    <cellStyle name="Normal 8" xfId="62" xr:uid="{00000000-0005-0000-0000-00008C000000}"/>
    <cellStyle name="Normal 8 2" xfId="122" xr:uid="{00000000-0005-0000-0000-00008D000000}"/>
    <cellStyle name="Normal 9" xfId="63" xr:uid="{00000000-0005-0000-0000-00008E000000}"/>
    <cellStyle name="Normal 9 2" xfId="123" xr:uid="{00000000-0005-0000-0000-00008F000000}"/>
    <cellStyle name="Normal 9_26.Đăk Long" xfId="82" xr:uid="{00000000-0005-0000-0000-000090000000}"/>
    <cellStyle name="Normal 92" xfId="70" xr:uid="{00000000-0005-0000-0000-000091000000}"/>
    <cellStyle name="Normal 92 2" xfId="130" xr:uid="{00000000-0005-0000-0000-000092000000}"/>
    <cellStyle name="Normal_Sheet1" xfId="2" xr:uid="{00000000-0005-0000-0000-000093000000}"/>
    <cellStyle name="Percent 2" xfId="64" xr:uid="{00000000-0005-0000-0000-000094000000}"/>
    <cellStyle name="Percent 2 2" xfId="65" xr:uid="{00000000-0005-0000-0000-000095000000}"/>
    <cellStyle name="Percent 3" xfId="66" xr:uid="{00000000-0005-0000-0000-000096000000}"/>
    <cellStyle name="Percent 4" xfId="158" xr:uid="{4B2D6B92-63D0-4B89-AC21-7D95F7F44740}"/>
    <cellStyle name="Style 1" xfId="67" xr:uid="{00000000-0005-0000-0000-000097000000}"/>
    <cellStyle name="Style 1 2" xfId="127" xr:uid="{00000000-0005-0000-0000-000098000000}"/>
    <cellStyle name="Style 1 3" xfId="68" xr:uid="{00000000-0005-0000-0000-000099000000}"/>
    <cellStyle name="Style 1 3 2" xfId="69" xr:uid="{00000000-0005-0000-0000-00009A000000}"/>
    <cellStyle name="Style 1 3 2 2" xfId="129" xr:uid="{00000000-0005-0000-0000-00009B000000}"/>
    <cellStyle name="Style 1 3_26.Đăk Long" xfId="81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9525</xdr:rowOff>
    </xdr:from>
    <xdr:to>
      <xdr:col>8</xdr:col>
      <xdr:colOff>466725</xdr:colOff>
      <xdr:row>2</xdr:row>
      <xdr:rowOff>14288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4BAE9A-DE94-B01D-62B2-C5A62FD1F0CE}"/>
            </a:ext>
          </a:extLst>
        </xdr:cNvPr>
        <xdr:cNvCxnSpPr/>
      </xdr:nvCxnSpPr>
      <xdr:spPr>
        <a:xfrm flipV="1">
          <a:off x="3852863" y="466725"/>
          <a:ext cx="2443162" cy="4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203"/>
  <sheetViews>
    <sheetView tabSelected="1" view="pageBreakPreview" topLeftCell="A199" zoomScaleNormal="100" zoomScaleSheetLayoutView="100" workbookViewId="0">
      <selection activeCell="B197" sqref="B197"/>
    </sheetView>
  </sheetViews>
  <sheetFormatPr defaultColWidth="9" defaultRowHeight="15.5" x14ac:dyDescent="0.35"/>
  <cols>
    <col min="1" max="1" width="4" style="1" customWidth="1"/>
    <col min="2" max="2" width="36.5" style="1" customWidth="1"/>
    <col min="3" max="3" width="7.08203125" style="5" customWidth="1"/>
    <col min="4" max="4" width="9.5" style="4" customWidth="1"/>
    <col min="5" max="5" width="9.58203125" style="4" hidden="1" customWidth="1"/>
    <col min="6" max="6" width="9.58203125" style="4" customWidth="1"/>
    <col min="7" max="7" width="10.5" style="4" hidden="1" customWidth="1"/>
    <col min="8" max="8" width="9.83203125" style="4" customWidth="1"/>
    <col min="9" max="9" width="9.83203125" style="16" customWidth="1"/>
    <col min="10" max="10" width="9.33203125" style="4" customWidth="1"/>
    <col min="11" max="11" width="9.58203125" style="4" customWidth="1"/>
    <col min="12" max="12" width="8.4140625" style="16" customWidth="1"/>
    <col min="13" max="13" width="11.08203125" style="4" customWidth="1"/>
    <col min="14" max="14" width="7.83203125" style="1" customWidth="1"/>
    <col min="15" max="15" width="11.1640625" style="1" bestFit="1" customWidth="1"/>
    <col min="16" max="16384" width="9" style="1"/>
  </cols>
  <sheetData>
    <row r="1" spans="1:15" ht="19.5" customHeight="1" x14ac:dyDescent="0.35">
      <c r="A1" s="270" t="s">
        <v>79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5" ht="16.5" x14ac:dyDescent="0.35">
      <c r="A2" s="271" t="s">
        <v>276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5" ht="9" customHeight="1" x14ac:dyDescent="0.35">
      <c r="A3" s="2"/>
      <c r="B3" s="2"/>
      <c r="C3" s="3"/>
      <c r="D3" s="2"/>
      <c r="I3" s="4"/>
      <c r="L3" s="4"/>
    </row>
    <row r="4" spans="1:15" s="5" customFormat="1" ht="17.25" customHeight="1" x14ac:dyDescent="0.35">
      <c r="A4" s="272" t="s">
        <v>0</v>
      </c>
      <c r="B4" s="272" t="s">
        <v>1</v>
      </c>
      <c r="C4" s="272" t="s">
        <v>2</v>
      </c>
      <c r="D4" s="272" t="s">
        <v>61</v>
      </c>
      <c r="E4" s="272" t="s">
        <v>65</v>
      </c>
      <c r="F4" s="272" t="s">
        <v>107</v>
      </c>
      <c r="G4" s="272" t="s">
        <v>66</v>
      </c>
      <c r="H4" s="273" t="s">
        <v>62</v>
      </c>
      <c r="I4" s="273" t="s">
        <v>74</v>
      </c>
      <c r="J4" s="273" t="s">
        <v>75</v>
      </c>
      <c r="K4" s="273" t="s">
        <v>76</v>
      </c>
      <c r="L4" s="273" t="s">
        <v>77</v>
      </c>
      <c r="M4" s="273" t="s">
        <v>78</v>
      </c>
      <c r="N4" s="272" t="s">
        <v>3</v>
      </c>
    </row>
    <row r="5" spans="1:15" s="5" customFormat="1" ht="26.25" customHeight="1" x14ac:dyDescent="0.35">
      <c r="A5" s="272"/>
      <c r="B5" s="272"/>
      <c r="C5" s="272"/>
      <c r="D5" s="272"/>
      <c r="E5" s="272"/>
      <c r="F5" s="272"/>
      <c r="G5" s="272"/>
      <c r="H5" s="273"/>
      <c r="I5" s="273"/>
      <c r="J5" s="273"/>
      <c r="K5" s="273"/>
      <c r="L5" s="273"/>
      <c r="M5" s="273"/>
      <c r="N5" s="272"/>
    </row>
    <row r="6" spans="1:15" s="5" customFormat="1" ht="18.75" customHeight="1" x14ac:dyDescent="0.35">
      <c r="A6" s="87" t="s">
        <v>67</v>
      </c>
      <c r="B6" s="87" t="s">
        <v>68</v>
      </c>
      <c r="C6" s="87" t="s">
        <v>69</v>
      </c>
      <c r="D6" s="87" t="s">
        <v>70</v>
      </c>
      <c r="E6" s="87" t="s">
        <v>71</v>
      </c>
      <c r="F6" s="87" t="s">
        <v>71</v>
      </c>
      <c r="G6" s="87" t="s">
        <v>72</v>
      </c>
      <c r="H6" s="87" t="s">
        <v>73</v>
      </c>
      <c r="I6" s="87" t="s">
        <v>84</v>
      </c>
      <c r="J6" s="87" t="s">
        <v>85</v>
      </c>
      <c r="K6" s="87" t="s">
        <v>86</v>
      </c>
      <c r="L6" s="87" t="s">
        <v>87</v>
      </c>
      <c r="M6" s="88" t="s">
        <v>88</v>
      </c>
      <c r="N6" s="87"/>
    </row>
    <row r="7" spans="1:15" ht="18.75" customHeight="1" x14ac:dyDescent="0.35">
      <c r="A7" s="89" t="s">
        <v>4</v>
      </c>
      <c r="B7" s="90" t="s">
        <v>5</v>
      </c>
      <c r="C7" s="89"/>
      <c r="D7" s="91"/>
      <c r="E7" s="92"/>
      <c r="F7" s="92"/>
      <c r="G7" s="92"/>
      <c r="H7" s="93"/>
      <c r="I7" s="93"/>
      <c r="J7" s="93"/>
      <c r="K7" s="93"/>
      <c r="L7" s="93"/>
      <c r="M7" s="93"/>
      <c r="N7" s="93"/>
    </row>
    <row r="8" spans="1:15" s="5" customFormat="1" ht="14" x14ac:dyDescent="0.35">
      <c r="A8" s="94">
        <v>1</v>
      </c>
      <c r="B8" s="95" t="s">
        <v>6</v>
      </c>
      <c r="C8" s="96"/>
      <c r="D8" s="97"/>
      <c r="E8" s="97"/>
      <c r="F8" s="97"/>
      <c r="G8" s="97"/>
      <c r="H8" s="29"/>
      <c r="I8" s="29"/>
      <c r="J8" s="29"/>
      <c r="K8" s="29"/>
      <c r="L8" s="29"/>
      <c r="M8" s="29"/>
      <c r="N8" s="98"/>
    </row>
    <row r="9" spans="1:15" s="5" customFormat="1" ht="14" x14ac:dyDescent="0.35">
      <c r="A9" s="94" t="s">
        <v>118</v>
      </c>
      <c r="B9" s="95" t="s">
        <v>119</v>
      </c>
      <c r="C9" s="96"/>
      <c r="D9" s="97"/>
      <c r="E9" s="97"/>
      <c r="F9" s="97"/>
      <c r="G9" s="97"/>
      <c r="H9" s="29"/>
      <c r="I9" s="29"/>
      <c r="J9" s="29"/>
      <c r="K9" s="29"/>
      <c r="L9" s="29"/>
      <c r="M9" s="29"/>
      <c r="N9" s="98"/>
    </row>
    <row r="10" spans="1:15" s="5" customFormat="1" ht="14" x14ac:dyDescent="0.35">
      <c r="A10" s="96"/>
      <c r="B10" s="99" t="s">
        <v>7</v>
      </c>
      <c r="C10" s="96" t="s">
        <v>8</v>
      </c>
      <c r="D10" s="30">
        <f>D11+D12</f>
        <v>3126.7599999999998</v>
      </c>
      <c r="E10" s="30">
        <f>E11+E12</f>
        <v>31199.7</v>
      </c>
      <c r="F10" s="30">
        <f>F11+F12</f>
        <v>3119.97</v>
      </c>
      <c r="G10" s="30">
        <f>G11+G12</f>
        <v>0</v>
      </c>
      <c r="H10" s="31">
        <f>F10/D10*100</f>
        <v>99.782842303214835</v>
      </c>
      <c r="I10" s="30">
        <f>I11+I12</f>
        <v>3374.7</v>
      </c>
      <c r="J10" s="32">
        <f>I10/D10*100</f>
        <v>107.92961404137189</v>
      </c>
      <c r="K10" s="32">
        <f>I10/F10*100</f>
        <v>108.16450158174598</v>
      </c>
      <c r="L10" s="30">
        <f>L11+L12</f>
        <v>3830</v>
      </c>
      <c r="M10" s="32">
        <f>L10/I10*100</f>
        <v>113.49156962100335</v>
      </c>
      <c r="N10" s="100"/>
      <c r="O10" s="101"/>
    </row>
    <row r="11" spans="1:15" s="5" customFormat="1" ht="14" x14ac:dyDescent="0.35">
      <c r="A11" s="96"/>
      <c r="B11" s="98" t="s">
        <v>111</v>
      </c>
      <c r="C11" s="96" t="s">
        <v>8</v>
      </c>
      <c r="D11" s="33">
        <f>D16</f>
        <v>2861.7599999999998</v>
      </c>
      <c r="E11" s="33">
        <f t="shared" ref="E11:L11" si="0">E16</f>
        <v>26722.5</v>
      </c>
      <c r="F11" s="33">
        <f t="shared" si="0"/>
        <v>2672.25</v>
      </c>
      <c r="G11" s="33">
        <f t="shared" si="0"/>
        <v>0</v>
      </c>
      <c r="H11" s="34">
        <f t="shared" ref="H11:H70" si="1">F11/D11*100</f>
        <v>93.377851392150291</v>
      </c>
      <c r="I11" s="33">
        <f t="shared" si="0"/>
        <v>2951.2</v>
      </c>
      <c r="J11" s="35">
        <f t="shared" ref="J11:J70" si="2">I11/D11*100</f>
        <v>103.12534943531253</v>
      </c>
      <c r="K11" s="35">
        <f t="shared" ref="K11:K70" si="3">I11/F11*100</f>
        <v>110.43876882776686</v>
      </c>
      <c r="L11" s="33">
        <f t="shared" si="0"/>
        <v>3390</v>
      </c>
      <c r="M11" s="35">
        <f t="shared" ref="M11:M76" si="4">L11/I11*100</f>
        <v>114.86852805638385</v>
      </c>
      <c r="N11" s="98"/>
    </row>
    <row r="12" spans="1:15" s="5" customFormat="1" ht="14" x14ac:dyDescent="0.35">
      <c r="A12" s="96"/>
      <c r="B12" s="98" t="s">
        <v>9</v>
      </c>
      <c r="C12" s="96" t="s">
        <v>8</v>
      </c>
      <c r="D12" s="33">
        <f>D19</f>
        <v>265</v>
      </c>
      <c r="E12" s="33">
        <f t="shared" ref="E12:L12" si="5">E19</f>
        <v>4477.2</v>
      </c>
      <c r="F12" s="33">
        <f t="shared" si="5"/>
        <v>447.71999999999997</v>
      </c>
      <c r="G12" s="33">
        <f t="shared" si="5"/>
        <v>0</v>
      </c>
      <c r="H12" s="34">
        <f t="shared" si="1"/>
        <v>168.95094339622639</v>
      </c>
      <c r="I12" s="33">
        <f t="shared" si="5"/>
        <v>423.5</v>
      </c>
      <c r="J12" s="35">
        <f t="shared" si="2"/>
        <v>159.81132075471697</v>
      </c>
      <c r="K12" s="35">
        <f t="shared" si="3"/>
        <v>94.590368980612894</v>
      </c>
      <c r="L12" s="33">
        <f t="shared" si="5"/>
        <v>440</v>
      </c>
      <c r="M12" s="35">
        <f t="shared" si="4"/>
        <v>103.89610389610388</v>
      </c>
      <c r="N12" s="98"/>
    </row>
    <row r="13" spans="1:15" s="5" customFormat="1" ht="14" x14ac:dyDescent="0.35">
      <c r="A13" s="96"/>
      <c r="B13" s="99" t="s">
        <v>81</v>
      </c>
      <c r="C13" s="96"/>
      <c r="D13" s="102">
        <f>D14+D17+D23+D26+D29</f>
        <v>1928.83</v>
      </c>
      <c r="E13" s="102">
        <f>E14+E17+E23+E26+E29</f>
        <v>2003.1</v>
      </c>
      <c r="F13" s="102">
        <f>F14+F17+F23+F26+F29</f>
        <v>2083.6</v>
      </c>
      <c r="G13" s="102">
        <f>G14+G17+G23+G26+G29</f>
        <v>0</v>
      </c>
      <c r="H13" s="31">
        <f t="shared" si="1"/>
        <v>108.02403529600846</v>
      </c>
      <c r="I13" s="102">
        <f>I14+I17+I23+I26+I29</f>
        <v>2078.96</v>
      </c>
      <c r="J13" s="32">
        <f t="shared" si="2"/>
        <v>107.78347495632067</v>
      </c>
      <c r="K13" s="32">
        <f t="shared" si="3"/>
        <v>99.777308504511424</v>
      </c>
      <c r="L13" s="102">
        <f>L14+L17+L23+L26+L29</f>
        <v>2070</v>
      </c>
      <c r="M13" s="32">
        <f t="shared" si="4"/>
        <v>99.569015276869195</v>
      </c>
      <c r="N13" s="98"/>
    </row>
    <row r="14" spans="1:15" s="74" customFormat="1" ht="14" x14ac:dyDescent="0.35">
      <c r="A14" s="96"/>
      <c r="B14" s="98" t="s">
        <v>10</v>
      </c>
      <c r="C14" s="96" t="s">
        <v>11</v>
      </c>
      <c r="D14" s="103">
        <v>528</v>
      </c>
      <c r="E14" s="33">
        <v>525</v>
      </c>
      <c r="F14" s="33">
        <v>525</v>
      </c>
      <c r="G14" s="36">
        <f t="shared" ref="G14:G70" si="6">F14-E14</f>
        <v>0</v>
      </c>
      <c r="H14" s="34">
        <f t="shared" si="1"/>
        <v>99.431818181818173</v>
      </c>
      <c r="I14" s="35">
        <v>527</v>
      </c>
      <c r="J14" s="35">
        <f t="shared" si="2"/>
        <v>99.810606060606062</v>
      </c>
      <c r="K14" s="35">
        <f t="shared" si="3"/>
        <v>100.38095238095237</v>
      </c>
      <c r="L14" s="104">
        <v>565</v>
      </c>
      <c r="M14" s="35">
        <f t="shared" si="4"/>
        <v>107.21062618595825</v>
      </c>
      <c r="N14" s="98"/>
      <c r="O14" s="105">
        <f>L14+L17+L20+L23+L26+L29</f>
        <v>2073.5</v>
      </c>
    </row>
    <row r="15" spans="1:15" s="6" customFormat="1" ht="14" x14ac:dyDescent="0.35">
      <c r="A15" s="96"/>
      <c r="B15" s="98" t="s">
        <v>12</v>
      </c>
      <c r="C15" s="96" t="s">
        <v>80</v>
      </c>
      <c r="D15" s="106">
        <v>5.42</v>
      </c>
      <c r="E15" s="34">
        <v>50.9</v>
      </c>
      <c r="F15" s="34">
        <v>5.09</v>
      </c>
      <c r="G15" s="36">
        <f t="shared" si="6"/>
        <v>-45.81</v>
      </c>
      <c r="H15" s="34">
        <f t="shared" si="1"/>
        <v>93.911439114391143</v>
      </c>
      <c r="I15" s="35">
        <v>5.6</v>
      </c>
      <c r="J15" s="35">
        <f t="shared" si="2"/>
        <v>103.3210332103321</v>
      </c>
      <c r="K15" s="35">
        <f t="shared" si="3"/>
        <v>110.01964636542239</v>
      </c>
      <c r="L15" s="35">
        <v>6</v>
      </c>
      <c r="M15" s="35">
        <f t="shared" si="4"/>
        <v>107.14285714285714</v>
      </c>
      <c r="N15" s="98"/>
    </row>
    <row r="16" spans="1:15" s="5" customFormat="1" ht="14" x14ac:dyDescent="0.35">
      <c r="A16" s="96"/>
      <c r="B16" s="98" t="s">
        <v>13</v>
      </c>
      <c r="C16" s="96" t="s">
        <v>8</v>
      </c>
      <c r="D16" s="103">
        <f>D14*D15</f>
        <v>2861.7599999999998</v>
      </c>
      <c r="E16" s="103">
        <f>E14*E15</f>
        <v>26722.5</v>
      </c>
      <c r="F16" s="103">
        <f>F14*F15</f>
        <v>2672.25</v>
      </c>
      <c r="G16" s="103">
        <f>G14*G15</f>
        <v>0</v>
      </c>
      <c r="H16" s="34">
        <f t="shared" si="1"/>
        <v>93.377851392150291</v>
      </c>
      <c r="I16" s="103">
        <f>I14*I15</f>
        <v>2951.2</v>
      </c>
      <c r="J16" s="35">
        <f t="shared" si="2"/>
        <v>103.12534943531253</v>
      </c>
      <c r="K16" s="35">
        <f t="shared" si="3"/>
        <v>110.43876882776686</v>
      </c>
      <c r="L16" s="103">
        <f>L14*L15</f>
        <v>3390</v>
      </c>
      <c r="M16" s="35">
        <f t="shared" si="4"/>
        <v>114.86852805638385</v>
      </c>
      <c r="N16" s="98"/>
    </row>
    <row r="17" spans="1:15" s="74" customFormat="1" ht="14" x14ac:dyDescent="0.35">
      <c r="A17" s="96"/>
      <c r="B17" s="98" t="s">
        <v>14</v>
      </c>
      <c r="C17" s="96" t="s">
        <v>11</v>
      </c>
      <c r="D17" s="37">
        <v>50</v>
      </c>
      <c r="E17" s="33">
        <v>82</v>
      </c>
      <c r="F17" s="33">
        <v>82</v>
      </c>
      <c r="G17" s="36">
        <f t="shared" si="6"/>
        <v>0</v>
      </c>
      <c r="H17" s="34">
        <f t="shared" si="1"/>
        <v>164</v>
      </c>
      <c r="I17" s="35">
        <v>77</v>
      </c>
      <c r="J17" s="35">
        <f t="shared" si="2"/>
        <v>154</v>
      </c>
      <c r="K17" s="35">
        <f t="shared" si="3"/>
        <v>93.902439024390233</v>
      </c>
      <c r="L17" s="35">
        <v>80</v>
      </c>
      <c r="M17" s="35">
        <f t="shared" si="4"/>
        <v>103.89610389610388</v>
      </c>
      <c r="N17" s="98"/>
      <c r="O17" s="5"/>
    </row>
    <row r="18" spans="1:15" s="6" customFormat="1" ht="14" x14ac:dyDescent="0.35">
      <c r="A18" s="96"/>
      <c r="B18" s="98" t="s">
        <v>15</v>
      </c>
      <c r="C18" s="96" t="s">
        <v>80</v>
      </c>
      <c r="D18" s="106">
        <v>5.3</v>
      </c>
      <c r="E18" s="34">
        <v>54.6</v>
      </c>
      <c r="F18" s="34">
        <v>5.46</v>
      </c>
      <c r="G18" s="36">
        <f t="shared" si="6"/>
        <v>-49.14</v>
      </c>
      <c r="H18" s="34">
        <f t="shared" si="1"/>
        <v>103.01886792452831</v>
      </c>
      <c r="I18" s="35">
        <v>5.5</v>
      </c>
      <c r="J18" s="35">
        <f t="shared" si="2"/>
        <v>103.77358490566037</v>
      </c>
      <c r="K18" s="35">
        <f t="shared" si="3"/>
        <v>100.73260073260073</v>
      </c>
      <c r="L18" s="35">
        <v>5.5</v>
      </c>
      <c r="M18" s="35">
        <f t="shared" si="4"/>
        <v>100</v>
      </c>
      <c r="N18" s="98"/>
    </row>
    <row r="19" spans="1:15" s="5" customFormat="1" ht="14" x14ac:dyDescent="0.35">
      <c r="A19" s="96"/>
      <c r="B19" s="98" t="s">
        <v>16</v>
      </c>
      <c r="C19" s="96" t="s">
        <v>8</v>
      </c>
      <c r="D19" s="37">
        <f>D17*D18</f>
        <v>265</v>
      </c>
      <c r="E19" s="37">
        <f t="shared" ref="E19:L19" si="7">E17*E18</f>
        <v>4477.2</v>
      </c>
      <c r="F19" s="37">
        <f t="shared" si="7"/>
        <v>447.71999999999997</v>
      </c>
      <c r="G19" s="37">
        <f t="shared" si="7"/>
        <v>0</v>
      </c>
      <c r="H19" s="34">
        <f t="shared" si="1"/>
        <v>168.95094339622639</v>
      </c>
      <c r="I19" s="37">
        <f>I17*I18</f>
        <v>423.5</v>
      </c>
      <c r="J19" s="35">
        <f t="shared" si="2"/>
        <v>159.81132075471697</v>
      </c>
      <c r="K19" s="35">
        <f t="shared" si="3"/>
        <v>94.590368980612894</v>
      </c>
      <c r="L19" s="37">
        <f t="shared" si="7"/>
        <v>440</v>
      </c>
      <c r="M19" s="35">
        <f t="shared" si="4"/>
        <v>103.89610389610388</v>
      </c>
      <c r="N19" s="98"/>
    </row>
    <row r="20" spans="1:15" s="74" customFormat="1" ht="14" x14ac:dyDescent="0.3">
      <c r="A20" s="96"/>
      <c r="B20" s="98" t="s">
        <v>17</v>
      </c>
      <c r="C20" s="96" t="s">
        <v>11</v>
      </c>
      <c r="D20" s="55">
        <v>5.0999999999999996</v>
      </c>
      <c r="E20" s="33">
        <v>15</v>
      </c>
      <c r="F20" s="33">
        <v>15</v>
      </c>
      <c r="G20" s="36">
        <f t="shared" si="6"/>
        <v>0</v>
      </c>
      <c r="H20" s="34">
        <f t="shared" si="1"/>
        <v>294.11764705882354</v>
      </c>
      <c r="I20" s="107">
        <v>3.1</v>
      </c>
      <c r="J20" s="35">
        <f t="shared" si="2"/>
        <v>60.7843137254902</v>
      </c>
      <c r="K20" s="35">
        <f t="shared" si="3"/>
        <v>20.666666666666668</v>
      </c>
      <c r="L20" s="35">
        <v>3.5</v>
      </c>
      <c r="M20" s="35">
        <f t="shared" si="4"/>
        <v>112.9032258064516</v>
      </c>
      <c r="N20" s="98"/>
      <c r="O20" s="5"/>
    </row>
    <row r="21" spans="1:15" s="5" customFormat="1" ht="14" x14ac:dyDescent="0.3">
      <c r="A21" s="96"/>
      <c r="B21" s="98" t="s">
        <v>15</v>
      </c>
      <c r="C21" s="96" t="s">
        <v>80</v>
      </c>
      <c r="D21" s="55">
        <f>13.0392156862745/10</f>
        <v>1.3039215686274501</v>
      </c>
      <c r="E21" s="34"/>
      <c r="F21" s="34">
        <f>D21</f>
        <v>1.3039215686274501</v>
      </c>
      <c r="G21" s="36">
        <f t="shared" si="6"/>
        <v>1.3039215686274501</v>
      </c>
      <c r="H21" s="34">
        <f t="shared" si="1"/>
        <v>100</v>
      </c>
      <c r="I21" s="108">
        <f>ROUND(I22/I20*10,2)/10</f>
        <v>1.258</v>
      </c>
      <c r="J21" s="35">
        <f t="shared" si="2"/>
        <v>96.47819548872188</v>
      </c>
      <c r="K21" s="35">
        <f t="shared" si="3"/>
        <v>96.47819548872188</v>
      </c>
      <c r="L21" s="35">
        <f>I21</f>
        <v>1.258</v>
      </c>
      <c r="M21" s="35">
        <f t="shared" si="4"/>
        <v>100</v>
      </c>
      <c r="N21" s="98"/>
    </row>
    <row r="22" spans="1:15" s="5" customFormat="1" ht="14" x14ac:dyDescent="0.3">
      <c r="A22" s="96"/>
      <c r="B22" s="98" t="s">
        <v>16</v>
      </c>
      <c r="C22" s="96" t="s">
        <v>8</v>
      </c>
      <c r="D22" s="55">
        <f>D20*D21</f>
        <v>6.649999999999995</v>
      </c>
      <c r="E22" s="55">
        <f>E20*E21/10</f>
        <v>0</v>
      </c>
      <c r="F22" s="55">
        <f>F20*F21/10</f>
        <v>1.9558823529411751</v>
      </c>
      <c r="G22" s="36">
        <f t="shared" si="6"/>
        <v>1.9558823529411751</v>
      </c>
      <c r="H22" s="34">
        <f t="shared" si="1"/>
        <v>29.411764705882355</v>
      </c>
      <c r="I22" s="107">
        <v>3.9</v>
      </c>
      <c r="J22" s="35">
        <f t="shared" si="2"/>
        <v>58.646616541353424</v>
      </c>
      <c r="K22" s="35">
        <f t="shared" si="3"/>
        <v>199.39849624060165</v>
      </c>
      <c r="L22" s="35">
        <f>L20*L21</f>
        <v>4.4030000000000005</v>
      </c>
      <c r="M22" s="35">
        <f t="shared" si="4"/>
        <v>112.89743589743591</v>
      </c>
      <c r="N22" s="98"/>
    </row>
    <row r="23" spans="1:15" s="85" customFormat="1" x14ac:dyDescent="0.35">
      <c r="A23" s="96"/>
      <c r="B23" s="98" t="s">
        <v>52</v>
      </c>
      <c r="C23" s="96" t="s">
        <v>11</v>
      </c>
      <c r="D23" s="37">
        <v>1240</v>
      </c>
      <c r="E23" s="33">
        <v>1292</v>
      </c>
      <c r="F23" s="33">
        <v>1292</v>
      </c>
      <c r="G23" s="36">
        <f t="shared" si="6"/>
        <v>0</v>
      </c>
      <c r="H23" s="34">
        <f t="shared" si="1"/>
        <v>104.19354838709678</v>
      </c>
      <c r="I23" s="35">
        <v>1292</v>
      </c>
      <c r="J23" s="35">
        <f t="shared" si="2"/>
        <v>104.19354838709678</v>
      </c>
      <c r="K23" s="35">
        <f t="shared" si="3"/>
        <v>100</v>
      </c>
      <c r="L23" s="35">
        <v>1242</v>
      </c>
      <c r="M23" s="35">
        <f t="shared" si="4"/>
        <v>96.130030959752318</v>
      </c>
      <c r="N23" s="100"/>
      <c r="O23" s="1"/>
    </row>
    <row r="24" spans="1:15" s="7" customFormat="1" x14ac:dyDescent="0.35">
      <c r="A24" s="96"/>
      <c r="B24" s="98" t="s">
        <v>12</v>
      </c>
      <c r="C24" s="96" t="s">
        <v>80</v>
      </c>
      <c r="D24" s="106">
        <v>18</v>
      </c>
      <c r="E24" s="34">
        <v>193.5</v>
      </c>
      <c r="F24" s="34">
        <v>19.350000000000001</v>
      </c>
      <c r="G24" s="36">
        <f t="shared" si="6"/>
        <v>-174.15</v>
      </c>
      <c r="H24" s="34">
        <f t="shared" si="1"/>
        <v>107.50000000000001</v>
      </c>
      <c r="I24" s="35">
        <v>19.399999999999999</v>
      </c>
      <c r="J24" s="35">
        <f t="shared" si="2"/>
        <v>107.77777777777777</v>
      </c>
      <c r="K24" s="35">
        <f t="shared" si="3"/>
        <v>100.25839793281652</v>
      </c>
      <c r="L24" s="35">
        <v>19.399999999999999</v>
      </c>
      <c r="M24" s="35">
        <f t="shared" si="4"/>
        <v>100</v>
      </c>
      <c r="N24" s="98"/>
    </row>
    <row r="25" spans="1:15" x14ac:dyDescent="0.35">
      <c r="A25" s="96"/>
      <c r="B25" s="98" t="s">
        <v>13</v>
      </c>
      <c r="C25" s="96" t="s">
        <v>8</v>
      </c>
      <c r="D25" s="37">
        <f>D23*D24</f>
        <v>22320</v>
      </c>
      <c r="E25" s="37">
        <f t="shared" ref="E25:L25" si="8">E23*E24</f>
        <v>250002</v>
      </c>
      <c r="F25" s="37">
        <f t="shared" si="8"/>
        <v>25000.2</v>
      </c>
      <c r="G25" s="37">
        <f t="shared" si="8"/>
        <v>0</v>
      </c>
      <c r="H25" s="34">
        <f t="shared" si="1"/>
        <v>112.00806451612904</v>
      </c>
      <c r="I25" s="37">
        <f t="shared" si="8"/>
        <v>25064.799999999999</v>
      </c>
      <c r="J25" s="35">
        <f t="shared" si="2"/>
        <v>112.29749103942652</v>
      </c>
      <c r="K25" s="35">
        <f t="shared" si="3"/>
        <v>100.25839793281652</v>
      </c>
      <c r="L25" s="37">
        <f t="shared" si="8"/>
        <v>24094.799999999999</v>
      </c>
      <c r="M25" s="35">
        <f t="shared" si="4"/>
        <v>96.130030959752318</v>
      </c>
      <c r="N25" s="98"/>
    </row>
    <row r="26" spans="1:15" s="85" customFormat="1" x14ac:dyDescent="0.35">
      <c r="A26" s="96"/>
      <c r="B26" s="98" t="s">
        <v>18</v>
      </c>
      <c r="C26" s="96" t="s">
        <v>11</v>
      </c>
      <c r="D26" s="35">
        <v>61.83</v>
      </c>
      <c r="E26" s="33"/>
      <c r="F26" s="34">
        <v>80.5</v>
      </c>
      <c r="G26" s="36"/>
      <c r="H26" s="34">
        <f t="shared" si="1"/>
        <v>130.1956978812874</v>
      </c>
      <c r="I26" s="56">
        <v>96.96</v>
      </c>
      <c r="J26" s="35">
        <f t="shared" si="2"/>
        <v>156.81707908782144</v>
      </c>
      <c r="K26" s="35">
        <f t="shared" si="3"/>
        <v>120.44720496894411</v>
      </c>
      <c r="L26" s="35">
        <v>97</v>
      </c>
      <c r="M26" s="35">
        <f t="shared" si="4"/>
        <v>100.04125412541254</v>
      </c>
      <c r="N26" s="98"/>
      <c r="O26" s="1"/>
    </row>
    <row r="27" spans="1:15" s="7" customFormat="1" x14ac:dyDescent="0.35">
      <c r="A27" s="96"/>
      <c r="B27" s="98" t="s">
        <v>82</v>
      </c>
      <c r="C27" s="96" t="s">
        <v>80</v>
      </c>
      <c r="D27" s="35">
        <v>12.272</v>
      </c>
      <c r="E27" s="33"/>
      <c r="F27" s="33">
        <v>12.789</v>
      </c>
      <c r="G27" s="36"/>
      <c r="H27" s="34">
        <f t="shared" si="1"/>
        <v>104.21284224250324</v>
      </c>
      <c r="I27" s="35">
        <v>12.789</v>
      </c>
      <c r="J27" s="35">
        <f t="shared" si="2"/>
        <v>104.21284224250324</v>
      </c>
      <c r="K27" s="35">
        <f t="shared" si="3"/>
        <v>100</v>
      </c>
      <c r="L27" s="35">
        <v>15.3</v>
      </c>
      <c r="M27" s="35">
        <f t="shared" si="4"/>
        <v>119.63406052076004</v>
      </c>
      <c r="N27" s="98"/>
    </row>
    <row r="28" spans="1:15" x14ac:dyDescent="0.35">
      <c r="A28" s="96"/>
      <c r="B28" s="98" t="s">
        <v>83</v>
      </c>
      <c r="C28" s="96" t="s">
        <v>8</v>
      </c>
      <c r="D28" s="35">
        <f>D26*D27</f>
        <v>758.77775999999994</v>
      </c>
      <c r="E28" s="35">
        <f>E26*E27</f>
        <v>0</v>
      </c>
      <c r="F28" s="35">
        <f>F26*F27</f>
        <v>1029.5145</v>
      </c>
      <c r="G28" s="36"/>
      <c r="H28" s="34">
        <f t="shared" si="1"/>
        <v>135.68063723955223</v>
      </c>
      <c r="I28" s="35">
        <f>I26*I27</f>
        <v>1240.02144</v>
      </c>
      <c r="J28" s="35">
        <f t="shared" si="2"/>
        <v>163.42353523909296</v>
      </c>
      <c r="K28" s="35">
        <f t="shared" si="3"/>
        <v>120.44720496894411</v>
      </c>
      <c r="L28" s="35">
        <f>L26*L27</f>
        <v>1484.1000000000001</v>
      </c>
      <c r="M28" s="35">
        <f t="shared" si="4"/>
        <v>119.68341450612338</v>
      </c>
      <c r="N28" s="98"/>
    </row>
    <row r="29" spans="1:15" s="85" customFormat="1" x14ac:dyDescent="0.35">
      <c r="A29" s="96"/>
      <c r="B29" s="98" t="s">
        <v>53</v>
      </c>
      <c r="C29" s="96" t="s">
        <v>11</v>
      </c>
      <c r="D29" s="37">
        <v>49</v>
      </c>
      <c r="E29" s="33">
        <v>104.1</v>
      </c>
      <c r="F29" s="33">
        <v>104.1</v>
      </c>
      <c r="G29" s="36">
        <f t="shared" si="6"/>
        <v>0</v>
      </c>
      <c r="H29" s="34">
        <f t="shared" si="1"/>
        <v>212.44897959183672</v>
      </c>
      <c r="I29" s="35">
        <v>86</v>
      </c>
      <c r="J29" s="35">
        <f t="shared" si="2"/>
        <v>175.51020408163265</v>
      </c>
      <c r="K29" s="35">
        <f t="shared" si="3"/>
        <v>82.61287223823247</v>
      </c>
      <c r="L29" s="35">
        <v>86</v>
      </c>
      <c r="M29" s="35">
        <f t="shared" si="4"/>
        <v>100</v>
      </c>
      <c r="N29" s="98"/>
      <c r="O29" s="1"/>
    </row>
    <row r="30" spans="1:15" s="7" customFormat="1" x14ac:dyDescent="0.35">
      <c r="A30" s="96"/>
      <c r="B30" s="98" t="s">
        <v>12</v>
      </c>
      <c r="C30" s="96" t="s">
        <v>80</v>
      </c>
      <c r="D30" s="106">
        <v>56.25</v>
      </c>
      <c r="E30" s="33">
        <v>800</v>
      </c>
      <c r="F30" s="33">
        <v>80</v>
      </c>
      <c r="G30" s="36">
        <f t="shared" si="6"/>
        <v>-720</v>
      </c>
      <c r="H30" s="34">
        <f t="shared" si="1"/>
        <v>142.22222222222223</v>
      </c>
      <c r="I30" s="35">
        <v>80</v>
      </c>
      <c r="J30" s="35">
        <f t="shared" si="2"/>
        <v>142.22222222222223</v>
      </c>
      <c r="K30" s="35">
        <f t="shared" si="3"/>
        <v>100</v>
      </c>
      <c r="L30" s="35">
        <v>80</v>
      </c>
      <c r="M30" s="35">
        <f t="shared" si="4"/>
        <v>100</v>
      </c>
      <c r="N30" s="98"/>
    </row>
    <row r="31" spans="1:15" x14ac:dyDescent="0.35">
      <c r="A31" s="96"/>
      <c r="B31" s="98" t="s">
        <v>13</v>
      </c>
      <c r="C31" s="96" t="s">
        <v>8</v>
      </c>
      <c r="D31" s="37">
        <f>D29*D30</f>
        <v>2756.25</v>
      </c>
      <c r="E31" s="37">
        <f t="shared" ref="E31:L31" si="9">E29*E30</f>
        <v>83280</v>
      </c>
      <c r="F31" s="37">
        <f t="shared" si="9"/>
        <v>8328</v>
      </c>
      <c r="G31" s="37">
        <f t="shared" si="9"/>
        <v>0</v>
      </c>
      <c r="H31" s="34">
        <f t="shared" si="1"/>
        <v>302.1496598639456</v>
      </c>
      <c r="I31" s="37">
        <f t="shared" si="9"/>
        <v>6880</v>
      </c>
      <c r="J31" s="35">
        <f t="shared" si="2"/>
        <v>249.61451247165533</v>
      </c>
      <c r="K31" s="35">
        <f t="shared" si="3"/>
        <v>82.61287223823247</v>
      </c>
      <c r="L31" s="37">
        <f t="shared" si="9"/>
        <v>6880</v>
      </c>
      <c r="M31" s="35">
        <f t="shared" si="4"/>
        <v>100</v>
      </c>
      <c r="N31" s="98"/>
    </row>
    <row r="32" spans="1:15" x14ac:dyDescent="0.35">
      <c r="A32" s="96"/>
      <c r="B32" s="109" t="s">
        <v>54</v>
      </c>
      <c r="C32" s="110"/>
      <c r="D32" s="30">
        <f>D33+D35+D38+D39+D41</f>
        <v>2425</v>
      </c>
      <c r="E32" s="30">
        <f t="shared" ref="E32:L32" si="10">E33+E35+E38+E39+E41</f>
        <v>6049</v>
      </c>
      <c r="F32" s="30">
        <f>F33+F35+F38+F39+F41</f>
        <v>2486</v>
      </c>
      <c r="G32" s="30">
        <f t="shared" si="10"/>
        <v>-3563</v>
      </c>
      <c r="H32" s="31">
        <f t="shared" si="1"/>
        <v>102.51546391752578</v>
      </c>
      <c r="I32" s="30">
        <f t="shared" si="10"/>
        <v>2723.56</v>
      </c>
      <c r="J32" s="32">
        <f t="shared" si="2"/>
        <v>112.31175257731958</v>
      </c>
      <c r="K32" s="32">
        <f t="shared" si="3"/>
        <v>109.55591311343524</v>
      </c>
      <c r="L32" s="30">
        <f t="shared" si="10"/>
        <v>2776.3599999999997</v>
      </c>
      <c r="M32" s="32">
        <f t="shared" si="4"/>
        <v>101.93863913407451</v>
      </c>
      <c r="N32" s="98"/>
    </row>
    <row r="33" spans="1:14" x14ac:dyDescent="0.35">
      <c r="A33" s="96"/>
      <c r="B33" s="111" t="s">
        <v>55</v>
      </c>
      <c r="C33" s="110" t="s">
        <v>11</v>
      </c>
      <c r="D33" s="33">
        <v>247</v>
      </c>
      <c r="E33" s="33">
        <v>266</v>
      </c>
      <c r="F33" s="33">
        <v>266</v>
      </c>
      <c r="G33" s="36">
        <f t="shared" si="6"/>
        <v>0</v>
      </c>
      <c r="H33" s="34">
        <f t="shared" si="1"/>
        <v>107.69230769230769</v>
      </c>
      <c r="I33" s="35">
        <v>292.2</v>
      </c>
      <c r="J33" s="35">
        <f t="shared" si="2"/>
        <v>118.29959514170041</v>
      </c>
      <c r="K33" s="35">
        <f t="shared" si="3"/>
        <v>109.84962406015038</v>
      </c>
      <c r="L33" s="35">
        <v>295</v>
      </c>
      <c r="M33" s="35">
        <f t="shared" si="4"/>
        <v>100.95824777549625</v>
      </c>
      <c r="N33" s="98"/>
    </row>
    <row r="34" spans="1:14" x14ac:dyDescent="0.35">
      <c r="A34" s="96"/>
      <c r="B34" s="112" t="s">
        <v>60</v>
      </c>
      <c r="C34" s="110" t="s">
        <v>11</v>
      </c>
      <c r="D34" s="33"/>
      <c r="E34" s="33">
        <v>19</v>
      </c>
      <c r="F34" s="33">
        <v>19</v>
      </c>
      <c r="G34" s="36"/>
      <c r="H34" s="34"/>
      <c r="I34" s="35">
        <f>I33-D33</f>
        <v>45.199999999999989</v>
      </c>
      <c r="J34" s="35"/>
      <c r="K34" s="35">
        <f t="shared" si="3"/>
        <v>237.8947368421052</v>
      </c>
      <c r="L34" s="35">
        <f>L33-I33</f>
        <v>2.8000000000000114</v>
      </c>
      <c r="M34" s="35">
        <f t="shared" si="4"/>
        <v>6.1946902654867531</v>
      </c>
      <c r="N34" s="98"/>
    </row>
    <row r="35" spans="1:14" x14ac:dyDescent="0.35">
      <c r="A35" s="96"/>
      <c r="B35" s="111" t="s">
        <v>56</v>
      </c>
      <c r="C35" s="110" t="s">
        <v>11</v>
      </c>
      <c r="D35" s="33">
        <v>482</v>
      </c>
      <c r="E35" s="33">
        <v>497</v>
      </c>
      <c r="F35" s="33">
        <v>497</v>
      </c>
      <c r="G35" s="36">
        <f t="shared" si="6"/>
        <v>0</v>
      </c>
      <c r="H35" s="34">
        <f t="shared" si="1"/>
        <v>103.11203319502073</v>
      </c>
      <c r="I35" s="35">
        <v>482</v>
      </c>
      <c r="J35" s="35">
        <f t="shared" si="2"/>
        <v>100</v>
      </c>
      <c r="K35" s="35">
        <f t="shared" si="3"/>
        <v>96.981891348088539</v>
      </c>
      <c r="L35" s="35">
        <v>482</v>
      </c>
      <c r="M35" s="35">
        <f t="shared" si="4"/>
        <v>100</v>
      </c>
      <c r="N35" s="98"/>
    </row>
    <row r="36" spans="1:14" x14ac:dyDescent="0.35">
      <c r="A36" s="96"/>
      <c r="B36" s="112" t="s">
        <v>60</v>
      </c>
      <c r="C36" s="110" t="s">
        <v>11</v>
      </c>
      <c r="D36" s="33"/>
      <c r="E36" s="33">
        <v>15</v>
      </c>
      <c r="F36" s="33">
        <v>15</v>
      </c>
      <c r="G36" s="36">
        <f t="shared" si="6"/>
        <v>0</v>
      </c>
      <c r="H36" s="34"/>
      <c r="I36" s="35">
        <v>0</v>
      </c>
      <c r="J36" s="35"/>
      <c r="K36" s="35"/>
      <c r="L36" s="35">
        <v>0</v>
      </c>
      <c r="M36" s="35"/>
      <c r="N36" s="98"/>
    </row>
    <row r="37" spans="1:14" x14ac:dyDescent="0.35">
      <c r="A37" s="96"/>
      <c r="B37" s="109" t="s">
        <v>57</v>
      </c>
      <c r="C37" s="110"/>
      <c r="D37" s="30">
        <f>D38+D41</f>
        <v>1696</v>
      </c>
      <c r="E37" s="30">
        <f t="shared" ref="E37:L37" si="11">E38+E41</f>
        <v>5286</v>
      </c>
      <c r="F37" s="30">
        <f t="shared" si="11"/>
        <v>1723</v>
      </c>
      <c r="G37" s="30">
        <f t="shared" si="11"/>
        <v>-3563</v>
      </c>
      <c r="H37" s="31">
        <f t="shared" si="1"/>
        <v>101.59198113207549</v>
      </c>
      <c r="I37" s="30">
        <f t="shared" si="11"/>
        <v>1949.36</v>
      </c>
      <c r="J37" s="32">
        <f t="shared" si="2"/>
        <v>114.938679245283</v>
      </c>
      <c r="K37" s="32">
        <f t="shared" si="3"/>
        <v>113.1375507835171</v>
      </c>
      <c r="L37" s="30">
        <f t="shared" si="11"/>
        <v>1999.36</v>
      </c>
      <c r="M37" s="32">
        <f t="shared" si="4"/>
        <v>102.56494439200559</v>
      </c>
      <c r="N37" s="98"/>
    </row>
    <row r="38" spans="1:14" x14ac:dyDescent="0.35">
      <c r="A38" s="96"/>
      <c r="B38" s="111" t="s">
        <v>63</v>
      </c>
      <c r="C38" s="110" t="s">
        <v>11</v>
      </c>
      <c r="D38" s="33">
        <v>575</v>
      </c>
      <c r="E38" s="33">
        <v>575</v>
      </c>
      <c r="F38" s="33">
        <v>575</v>
      </c>
      <c r="G38" s="36">
        <f t="shared" si="6"/>
        <v>0</v>
      </c>
      <c r="H38" s="34">
        <f t="shared" si="1"/>
        <v>100</v>
      </c>
      <c r="I38" s="35">
        <v>730</v>
      </c>
      <c r="J38" s="35">
        <f t="shared" si="2"/>
        <v>126.95652173913044</v>
      </c>
      <c r="K38" s="35">
        <f t="shared" si="3"/>
        <v>126.95652173913044</v>
      </c>
      <c r="L38" s="35">
        <f>I38+L40</f>
        <v>760</v>
      </c>
      <c r="M38" s="35">
        <f t="shared" si="4"/>
        <v>104.10958904109589</v>
      </c>
      <c r="N38" s="98"/>
    </row>
    <row r="39" spans="1:14" x14ac:dyDescent="0.35">
      <c r="A39" s="96"/>
      <c r="B39" s="111" t="s">
        <v>64</v>
      </c>
      <c r="C39" s="110" t="s">
        <v>11</v>
      </c>
      <c r="D39" s="33"/>
      <c r="E39" s="33"/>
      <c r="F39" s="33"/>
      <c r="G39" s="36"/>
      <c r="H39" s="34"/>
      <c r="I39" s="35"/>
      <c r="J39" s="35"/>
      <c r="K39" s="35"/>
      <c r="L39" s="35"/>
      <c r="M39" s="35"/>
      <c r="N39" s="98"/>
    </row>
    <row r="40" spans="1:14" x14ac:dyDescent="0.35">
      <c r="A40" s="96"/>
      <c r="B40" s="112" t="s">
        <v>60</v>
      </c>
      <c r="C40" s="110" t="s">
        <v>11</v>
      </c>
      <c r="D40" s="33"/>
      <c r="E40" s="33"/>
      <c r="F40" s="33"/>
      <c r="G40" s="36"/>
      <c r="H40" s="34"/>
      <c r="I40" s="35">
        <f>I38-F38</f>
        <v>155</v>
      </c>
      <c r="J40" s="35"/>
      <c r="K40" s="35"/>
      <c r="L40" s="35">
        <v>30</v>
      </c>
      <c r="M40" s="35">
        <f t="shared" si="4"/>
        <v>19.35483870967742</v>
      </c>
      <c r="N40" s="98"/>
    </row>
    <row r="41" spans="1:14" x14ac:dyDescent="0.35">
      <c r="A41" s="96"/>
      <c r="B41" s="111" t="s">
        <v>58</v>
      </c>
      <c r="C41" s="110" t="s">
        <v>11</v>
      </c>
      <c r="D41" s="37">
        <v>1121</v>
      </c>
      <c r="E41" s="33">
        <v>4711</v>
      </c>
      <c r="F41" s="33">
        <v>1148</v>
      </c>
      <c r="G41" s="36">
        <f t="shared" si="6"/>
        <v>-3563</v>
      </c>
      <c r="H41" s="34">
        <f t="shared" si="1"/>
        <v>102.4085637823372</v>
      </c>
      <c r="I41" s="56">
        <v>1219.3599999999999</v>
      </c>
      <c r="J41" s="35">
        <f t="shared" si="2"/>
        <v>108.77430865298841</v>
      </c>
      <c r="K41" s="35">
        <f t="shared" si="3"/>
        <v>106.21602787456446</v>
      </c>
      <c r="L41" s="35">
        <f>I41+L42</f>
        <v>1239.3599999999999</v>
      </c>
      <c r="M41" s="35">
        <f t="shared" si="4"/>
        <v>101.64020469754624</v>
      </c>
      <c r="N41" s="113"/>
    </row>
    <row r="42" spans="1:14" x14ac:dyDescent="0.35">
      <c r="A42" s="96"/>
      <c r="B42" s="112" t="s">
        <v>60</v>
      </c>
      <c r="C42" s="110" t="s">
        <v>11</v>
      </c>
      <c r="D42" s="106">
        <v>55</v>
      </c>
      <c r="E42" s="33"/>
      <c r="F42" s="33">
        <v>27</v>
      </c>
      <c r="G42" s="36"/>
      <c r="H42" s="34">
        <f t="shared" si="1"/>
        <v>49.090909090909093</v>
      </c>
      <c r="I42" s="35">
        <f>I41-F41</f>
        <v>71.3599999999999</v>
      </c>
      <c r="J42" s="35">
        <f t="shared" si="2"/>
        <v>129.74545454545435</v>
      </c>
      <c r="K42" s="35">
        <f t="shared" si="3"/>
        <v>264.29629629629596</v>
      </c>
      <c r="L42" s="35">
        <v>20</v>
      </c>
      <c r="M42" s="35">
        <f t="shared" si="4"/>
        <v>28.026905829596455</v>
      </c>
      <c r="N42" s="98"/>
    </row>
    <row r="43" spans="1:14" x14ac:dyDescent="0.35">
      <c r="A43" s="96"/>
      <c r="B43" s="114" t="s">
        <v>106</v>
      </c>
      <c r="C43" s="110"/>
      <c r="D43" s="106"/>
      <c r="E43" s="33"/>
      <c r="F43" s="33"/>
      <c r="G43" s="36"/>
      <c r="H43" s="34"/>
      <c r="I43" s="35"/>
      <c r="J43" s="35"/>
      <c r="K43" s="35"/>
      <c r="L43" s="35"/>
      <c r="M43" s="35"/>
      <c r="N43" s="98"/>
    </row>
    <row r="44" spans="1:14" x14ac:dyDescent="0.35">
      <c r="A44" s="96"/>
      <c r="B44" s="115" t="s">
        <v>274</v>
      </c>
      <c r="C44" s="110" t="s">
        <v>11</v>
      </c>
      <c r="D44" s="106"/>
      <c r="E44" s="33"/>
      <c r="F44" s="33"/>
      <c r="G44" s="36"/>
      <c r="H44" s="34"/>
      <c r="I44" s="116">
        <v>176</v>
      </c>
      <c r="J44" s="35"/>
      <c r="K44" s="35"/>
      <c r="L44" s="116">
        <v>178</v>
      </c>
      <c r="M44" s="86">
        <f>L44/I44</f>
        <v>1.0113636363636365</v>
      </c>
      <c r="N44" s="98"/>
    </row>
    <row r="45" spans="1:14" x14ac:dyDescent="0.35">
      <c r="A45" s="96"/>
      <c r="B45" s="115" t="s">
        <v>275</v>
      </c>
      <c r="C45" s="110" t="s">
        <v>11</v>
      </c>
      <c r="D45" s="106"/>
      <c r="E45" s="33"/>
      <c r="F45" s="33"/>
      <c r="G45" s="36"/>
      <c r="H45" s="34"/>
      <c r="I45" s="116">
        <v>125</v>
      </c>
      <c r="J45" s="35"/>
      <c r="K45" s="35"/>
      <c r="L45" s="117">
        <v>126</v>
      </c>
      <c r="M45" s="86">
        <f>L45/I45</f>
        <v>1.008</v>
      </c>
      <c r="N45" s="98"/>
    </row>
    <row r="46" spans="1:14" x14ac:dyDescent="0.35">
      <c r="A46" s="94" t="s">
        <v>120</v>
      </c>
      <c r="B46" s="118" t="s">
        <v>117</v>
      </c>
      <c r="C46" s="110"/>
      <c r="D46" s="106"/>
      <c r="E46" s="33"/>
      <c r="F46" s="33"/>
      <c r="G46" s="36"/>
      <c r="H46" s="34"/>
      <c r="I46" s="35"/>
      <c r="J46" s="35"/>
      <c r="K46" s="35"/>
      <c r="L46" s="35"/>
      <c r="M46" s="35"/>
      <c r="N46" s="98"/>
    </row>
    <row r="47" spans="1:14" s="5" customFormat="1" ht="14" x14ac:dyDescent="0.35">
      <c r="A47" s="96"/>
      <c r="B47" s="99" t="s">
        <v>19</v>
      </c>
      <c r="C47" s="96"/>
      <c r="D47" s="38">
        <f>D48+D49+D53</f>
        <v>9990</v>
      </c>
      <c r="E47" s="38">
        <f t="shared" ref="E47:L47" si="12">E48+E49+E53</f>
        <v>9030</v>
      </c>
      <c r="F47" s="38">
        <f t="shared" si="12"/>
        <v>9030</v>
      </c>
      <c r="G47" s="38">
        <f t="shared" si="12"/>
        <v>0</v>
      </c>
      <c r="H47" s="31">
        <f t="shared" si="1"/>
        <v>90.39039039039038</v>
      </c>
      <c r="I47" s="38">
        <f t="shared" si="12"/>
        <v>11160</v>
      </c>
      <c r="J47" s="32">
        <f>I47/D47*100</f>
        <v>111.7117117117117</v>
      </c>
      <c r="K47" s="32">
        <f>I47/F47*100</f>
        <v>123.58803986710964</v>
      </c>
      <c r="L47" s="38">
        <f t="shared" si="12"/>
        <v>13596</v>
      </c>
      <c r="M47" s="32">
        <f t="shared" si="4"/>
        <v>121.82795698924731</v>
      </c>
      <c r="N47" s="98"/>
    </row>
    <row r="48" spans="1:14" s="5" customFormat="1" ht="14" x14ac:dyDescent="0.35">
      <c r="A48" s="96"/>
      <c r="B48" s="98" t="s">
        <v>20</v>
      </c>
      <c r="C48" s="96" t="s">
        <v>21</v>
      </c>
      <c r="D48" s="39">
        <v>740</v>
      </c>
      <c r="E48" s="39">
        <v>778</v>
      </c>
      <c r="F48" s="39">
        <v>778</v>
      </c>
      <c r="G48" s="36">
        <f t="shared" si="6"/>
        <v>0</v>
      </c>
      <c r="H48" s="34">
        <f t="shared" si="1"/>
        <v>105.13513513513513</v>
      </c>
      <c r="I48" s="35">
        <v>778</v>
      </c>
      <c r="J48" s="35">
        <f t="shared" si="2"/>
        <v>105.13513513513513</v>
      </c>
      <c r="K48" s="35">
        <f t="shared" si="3"/>
        <v>100</v>
      </c>
      <c r="L48" s="35">
        <v>750</v>
      </c>
      <c r="M48" s="35">
        <f t="shared" si="4"/>
        <v>96.401028277634964</v>
      </c>
      <c r="N48" s="98"/>
    </row>
    <row r="49" spans="1:14" s="5" customFormat="1" ht="14" x14ac:dyDescent="0.35">
      <c r="A49" s="96"/>
      <c r="B49" s="98" t="s">
        <v>22</v>
      </c>
      <c r="C49" s="96" t="s">
        <v>21</v>
      </c>
      <c r="D49" s="39">
        <v>2250</v>
      </c>
      <c r="E49" s="39">
        <v>2452</v>
      </c>
      <c r="F49" s="39">
        <v>2452</v>
      </c>
      <c r="G49" s="36">
        <f t="shared" si="6"/>
        <v>0</v>
      </c>
      <c r="H49" s="34">
        <f t="shared" si="1"/>
        <v>108.97777777777777</v>
      </c>
      <c r="I49" s="35">
        <v>2502</v>
      </c>
      <c r="J49" s="35">
        <f t="shared" si="2"/>
        <v>111.20000000000002</v>
      </c>
      <c r="K49" s="35">
        <f t="shared" si="3"/>
        <v>102.03915171288745</v>
      </c>
      <c r="L49" s="35">
        <v>2602</v>
      </c>
      <c r="M49" s="35">
        <f t="shared" si="4"/>
        <v>103.99680255795363</v>
      </c>
      <c r="N49" s="98"/>
    </row>
    <row r="50" spans="1:14" s="5" customFormat="1" ht="14" x14ac:dyDescent="0.35">
      <c r="A50" s="96"/>
      <c r="B50" s="119" t="s">
        <v>115</v>
      </c>
      <c r="C50" s="96" t="s">
        <v>21</v>
      </c>
      <c r="D50" s="39"/>
      <c r="E50" s="39"/>
      <c r="F50" s="39"/>
      <c r="G50" s="36"/>
      <c r="H50" s="34"/>
      <c r="I50" s="14">
        <v>167</v>
      </c>
      <c r="J50" s="35"/>
      <c r="K50" s="35"/>
      <c r="L50" s="15">
        <v>183.70000000000002</v>
      </c>
      <c r="M50" s="40">
        <f>L50/I50</f>
        <v>1.1000000000000001</v>
      </c>
      <c r="N50" s="98"/>
    </row>
    <row r="51" spans="1:14" s="5" customFormat="1" ht="14" x14ac:dyDescent="0.35">
      <c r="A51" s="96"/>
      <c r="B51" s="119" t="s">
        <v>116</v>
      </c>
      <c r="C51" s="96" t="s">
        <v>21</v>
      </c>
      <c r="D51" s="39"/>
      <c r="E51" s="39"/>
      <c r="F51" s="39"/>
      <c r="G51" s="36"/>
      <c r="H51" s="34"/>
      <c r="I51" s="14">
        <v>22</v>
      </c>
      <c r="J51" s="35"/>
      <c r="K51" s="35"/>
      <c r="L51" s="15">
        <v>24</v>
      </c>
      <c r="M51" s="40">
        <f>L51/I51</f>
        <v>1.0909090909090908</v>
      </c>
      <c r="N51" s="98"/>
    </row>
    <row r="52" spans="1:14" s="5" customFormat="1" ht="14" x14ac:dyDescent="0.35">
      <c r="A52" s="96"/>
      <c r="B52" s="120" t="s">
        <v>23</v>
      </c>
      <c r="C52" s="96" t="s">
        <v>24</v>
      </c>
      <c r="D52" s="41">
        <v>60</v>
      </c>
      <c r="E52" s="41">
        <v>60</v>
      </c>
      <c r="F52" s="41">
        <v>60</v>
      </c>
      <c r="G52" s="36">
        <f t="shared" si="6"/>
        <v>0</v>
      </c>
      <c r="H52" s="34">
        <f t="shared" si="1"/>
        <v>100</v>
      </c>
      <c r="I52" s="35">
        <v>60</v>
      </c>
      <c r="J52" s="35">
        <f t="shared" si="2"/>
        <v>100</v>
      </c>
      <c r="K52" s="35">
        <f t="shared" si="3"/>
        <v>100</v>
      </c>
      <c r="L52" s="35">
        <v>61</v>
      </c>
      <c r="M52" s="35">
        <f t="shared" si="4"/>
        <v>101.66666666666666</v>
      </c>
      <c r="N52" s="98"/>
    </row>
    <row r="53" spans="1:14" s="5" customFormat="1" ht="14" x14ac:dyDescent="0.35">
      <c r="A53" s="96"/>
      <c r="B53" s="98" t="s">
        <v>59</v>
      </c>
      <c r="C53" s="96" t="s">
        <v>21</v>
      </c>
      <c r="D53" s="39">
        <v>7000</v>
      </c>
      <c r="E53" s="39">
        <v>5800</v>
      </c>
      <c r="F53" s="39">
        <v>5800</v>
      </c>
      <c r="G53" s="36">
        <f t="shared" si="6"/>
        <v>0</v>
      </c>
      <c r="H53" s="34">
        <f t="shared" si="1"/>
        <v>82.857142857142861</v>
      </c>
      <c r="I53" s="35">
        <v>7880</v>
      </c>
      <c r="J53" s="35">
        <f t="shared" si="2"/>
        <v>112.57142857142857</v>
      </c>
      <c r="K53" s="35">
        <f t="shared" si="3"/>
        <v>135.86206896551724</v>
      </c>
      <c r="L53" s="35">
        <f>I53+I53*30%</f>
        <v>10244</v>
      </c>
      <c r="M53" s="35">
        <f t="shared" si="4"/>
        <v>130</v>
      </c>
      <c r="N53" s="98"/>
    </row>
    <row r="54" spans="1:14" s="5" customFormat="1" ht="14" x14ac:dyDescent="0.35">
      <c r="A54" s="96"/>
      <c r="B54" s="98" t="s">
        <v>25</v>
      </c>
      <c r="C54" s="96" t="s">
        <v>8</v>
      </c>
      <c r="D54" s="39">
        <v>1161.953911877514</v>
      </c>
      <c r="E54" s="39">
        <v>1042.5373640303039</v>
      </c>
      <c r="F54" s="39">
        <v>1042.5373640303039</v>
      </c>
      <c r="G54" s="36">
        <f t="shared" si="6"/>
        <v>0</v>
      </c>
      <c r="H54" s="34">
        <f t="shared" si="1"/>
        <v>89.722781030595797</v>
      </c>
      <c r="I54" s="35">
        <v>1638</v>
      </c>
      <c r="J54" s="35">
        <f t="shared" si="2"/>
        <v>140.96944665845473</v>
      </c>
      <c r="K54" s="35">
        <f t="shared" si="3"/>
        <v>157.11667097164946</v>
      </c>
      <c r="L54" s="35">
        <v>1720</v>
      </c>
      <c r="M54" s="35">
        <f t="shared" si="4"/>
        <v>105.00610500610502</v>
      </c>
      <c r="N54" s="98"/>
    </row>
    <row r="55" spans="1:14" s="5" customFormat="1" ht="14" x14ac:dyDescent="0.35">
      <c r="A55" s="96"/>
      <c r="B55" s="98" t="s">
        <v>89</v>
      </c>
      <c r="C55" s="96" t="s">
        <v>21</v>
      </c>
      <c r="D55" s="39"/>
      <c r="E55" s="39"/>
      <c r="F55" s="39"/>
      <c r="G55" s="36"/>
      <c r="H55" s="34"/>
      <c r="I55" s="35">
        <v>22000</v>
      </c>
      <c r="J55" s="35"/>
      <c r="K55" s="35"/>
      <c r="L55" s="35">
        <v>23000</v>
      </c>
      <c r="M55" s="35">
        <f>L55/I55*100</f>
        <v>104.54545454545455</v>
      </c>
      <c r="N55" s="98"/>
    </row>
    <row r="56" spans="1:14" s="5" customFormat="1" ht="14" x14ac:dyDescent="0.35">
      <c r="A56" s="94">
        <v>2</v>
      </c>
      <c r="B56" s="95" t="s">
        <v>26</v>
      </c>
      <c r="C56" s="96"/>
      <c r="D56" s="42"/>
      <c r="E56" s="42"/>
      <c r="F56" s="42"/>
      <c r="G56" s="36"/>
      <c r="H56" s="34"/>
      <c r="I56" s="35"/>
      <c r="J56" s="35"/>
      <c r="K56" s="35"/>
      <c r="L56" s="35"/>
      <c r="M56" s="35"/>
      <c r="N56" s="98"/>
    </row>
    <row r="57" spans="1:14" s="5" customFormat="1" ht="14" x14ac:dyDescent="0.35">
      <c r="A57" s="94"/>
      <c r="B57" s="121" t="s">
        <v>49</v>
      </c>
      <c r="C57" s="96" t="s">
        <v>11</v>
      </c>
      <c r="D57" s="42">
        <f>D58+D59</f>
        <v>264.42</v>
      </c>
      <c r="E57" s="42">
        <f>E58+E59</f>
        <v>345</v>
      </c>
      <c r="F57" s="42">
        <f>F58+F59</f>
        <v>345</v>
      </c>
      <c r="G57" s="42">
        <f>G58+G59</f>
        <v>0</v>
      </c>
      <c r="H57" s="34">
        <f t="shared" si="1"/>
        <v>130.47424551849329</v>
      </c>
      <c r="I57" s="42">
        <f>I58+I59</f>
        <v>67</v>
      </c>
      <c r="J57" s="35">
        <f t="shared" si="2"/>
        <v>25.338476665910292</v>
      </c>
      <c r="K57" s="35">
        <f t="shared" si="3"/>
        <v>19.420289855072465</v>
      </c>
      <c r="L57" s="42">
        <v>140</v>
      </c>
      <c r="M57" s="35">
        <f t="shared" si="4"/>
        <v>208.955223880597</v>
      </c>
      <c r="N57" s="98"/>
    </row>
    <row r="58" spans="1:14" s="5" customFormat="1" ht="14" x14ac:dyDescent="0.35">
      <c r="A58" s="94"/>
      <c r="B58" s="98" t="s">
        <v>50</v>
      </c>
      <c r="C58" s="96" t="s">
        <v>28</v>
      </c>
      <c r="D58" s="42"/>
      <c r="E58" s="42"/>
      <c r="F58" s="42"/>
      <c r="G58" s="36">
        <f t="shared" si="6"/>
        <v>0</v>
      </c>
      <c r="H58" s="34"/>
      <c r="I58" s="35"/>
      <c r="J58" s="35"/>
      <c r="K58" s="35"/>
      <c r="L58" s="35"/>
      <c r="M58" s="35"/>
      <c r="N58" s="98"/>
    </row>
    <row r="59" spans="1:14" s="5" customFormat="1" ht="14" x14ac:dyDescent="0.35">
      <c r="A59" s="94"/>
      <c r="B59" s="98" t="s">
        <v>51</v>
      </c>
      <c r="C59" s="96" t="s">
        <v>28</v>
      </c>
      <c r="D59" s="42">
        <v>264.42</v>
      </c>
      <c r="E59" s="42">
        <v>345</v>
      </c>
      <c r="F59" s="42">
        <v>345</v>
      </c>
      <c r="G59" s="36">
        <f t="shared" si="6"/>
        <v>0</v>
      </c>
      <c r="H59" s="34">
        <f t="shared" si="1"/>
        <v>130.47424551849329</v>
      </c>
      <c r="I59" s="35">
        <v>67</v>
      </c>
      <c r="J59" s="35">
        <f t="shared" si="2"/>
        <v>25.338476665910292</v>
      </c>
      <c r="K59" s="35">
        <f t="shared" si="3"/>
        <v>19.420289855072465</v>
      </c>
      <c r="L59" s="57">
        <v>140</v>
      </c>
      <c r="M59" s="35">
        <f t="shared" si="4"/>
        <v>208.955223880597</v>
      </c>
      <c r="N59" s="98"/>
    </row>
    <row r="60" spans="1:14" s="5" customFormat="1" ht="14" x14ac:dyDescent="0.3">
      <c r="A60" s="94"/>
      <c r="B60" s="98" t="s">
        <v>27</v>
      </c>
      <c r="C60" s="96" t="s">
        <v>11</v>
      </c>
      <c r="D60" s="55">
        <f>D61+D62</f>
        <v>5820.68</v>
      </c>
      <c r="E60" s="35">
        <f>SUM(E61:E62)</f>
        <v>5820.68</v>
      </c>
      <c r="F60" s="35">
        <f>SUM(F61:F62)</f>
        <v>5820.68</v>
      </c>
      <c r="G60" s="35">
        <f>SUM(G61:G62)</f>
        <v>0</v>
      </c>
      <c r="H60" s="34">
        <f t="shared" si="1"/>
        <v>100</v>
      </c>
      <c r="I60" s="35">
        <f>SUM(I61:I62)</f>
        <v>5821</v>
      </c>
      <c r="J60" s="35">
        <f t="shared" si="2"/>
        <v>100.00549763945105</v>
      </c>
      <c r="K60" s="35">
        <f t="shared" si="3"/>
        <v>100.00549763945105</v>
      </c>
      <c r="L60" s="35">
        <f>SUM(L61:L62)</f>
        <v>5961</v>
      </c>
      <c r="M60" s="35">
        <f t="shared" si="4"/>
        <v>102.40508503693523</v>
      </c>
      <c r="N60" s="98"/>
    </row>
    <row r="61" spans="1:14" s="5" customFormat="1" ht="14" x14ac:dyDescent="0.35">
      <c r="A61" s="94"/>
      <c r="B61" s="120" t="s">
        <v>112</v>
      </c>
      <c r="C61" s="96" t="s">
        <v>28</v>
      </c>
      <c r="D61" s="33">
        <v>1503.73</v>
      </c>
      <c r="E61" s="33">
        <v>1503.73</v>
      </c>
      <c r="F61" s="33">
        <v>1503.73</v>
      </c>
      <c r="G61" s="36">
        <f t="shared" si="6"/>
        <v>0</v>
      </c>
      <c r="H61" s="34">
        <f t="shared" si="1"/>
        <v>100</v>
      </c>
      <c r="I61" s="35">
        <v>1504</v>
      </c>
      <c r="J61" s="35">
        <f t="shared" si="2"/>
        <v>100.01795535102711</v>
      </c>
      <c r="K61" s="35">
        <f t="shared" si="3"/>
        <v>100.01795535102711</v>
      </c>
      <c r="L61" s="35">
        <v>1504</v>
      </c>
      <c r="M61" s="35">
        <f t="shared" si="4"/>
        <v>100</v>
      </c>
      <c r="N61" s="98"/>
    </row>
    <row r="62" spans="1:14" s="5" customFormat="1" ht="14" x14ac:dyDescent="0.35">
      <c r="A62" s="94"/>
      <c r="B62" s="120" t="s">
        <v>113</v>
      </c>
      <c r="C62" s="96" t="s">
        <v>28</v>
      </c>
      <c r="D62" s="34">
        <v>4316.95</v>
      </c>
      <c r="E62" s="34">
        <v>4316.95</v>
      </c>
      <c r="F62" s="34">
        <v>4316.95</v>
      </c>
      <c r="G62" s="36">
        <f t="shared" si="6"/>
        <v>0</v>
      </c>
      <c r="H62" s="34">
        <f t="shared" si="1"/>
        <v>100</v>
      </c>
      <c r="I62" s="35">
        <v>4317</v>
      </c>
      <c r="J62" s="35">
        <f t="shared" si="2"/>
        <v>100.0011582251358</v>
      </c>
      <c r="K62" s="35">
        <f t="shared" si="3"/>
        <v>100.0011582251358</v>
      </c>
      <c r="L62" s="35">
        <f>I62+L59</f>
        <v>4457</v>
      </c>
      <c r="M62" s="35">
        <f t="shared" si="4"/>
        <v>103.24299281908733</v>
      </c>
      <c r="N62" s="98"/>
    </row>
    <row r="63" spans="1:14" s="5" customFormat="1" ht="14" x14ac:dyDescent="0.35">
      <c r="A63" s="94">
        <v>3</v>
      </c>
      <c r="B63" s="95" t="s">
        <v>29</v>
      </c>
      <c r="C63" s="96"/>
      <c r="D63" s="43"/>
      <c r="E63" s="43"/>
      <c r="F63" s="43"/>
      <c r="G63" s="36"/>
      <c r="H63" s="34"/>
      <c r="I63" s="35"/>
      <c r="J63" s="35"/>
      <c r="K63" s="35"/>
      <c r="L63" s="35"/>
      <c r="M63" s="35"/>
      <c r="N63" s="98"/>
    </row>
    <row r="64" spans="1:14" s="5" customFormat="1" ht="14" x14ac:dyDescent="0.35">
      <c r="A64" s="96"/>
      <c r="B64" s="98" t="s">
        <v>30</v>
      </c>
      <c r="C64" s="96" t="s">
        <v>8</v>
      </c>
      <c r="D64" s="37">
        <v>16</v>
      </c>
      <c r="E64" s="37">
        <v>14</v>
      </c>
      <c r="F64" s="37">
        <v>14</v>
      </c>
      <c r="G64" s="36">
        <f t="shared" si="6"/>
        <v>0</v>
      </c>
      <c r="H64" s="34">
        <f t="shared" si="1"/>
        <v>87.5</v>
      </c>
      <c r="I64" s="35">
        <v>14</v>
      </c>
      <c r="J64" s="35">
        <f t="shared" si="2"/>
        <v>87.5</v>
      </c>
      <c r="K64" s="35">
        <f t="shared" si="3"/>
        <v>100</v>
      </c>
      <c r="L64" s="35">
        <v>14</v>
      </c>
      <c r="M64" s="35">
        <f t="shared" si="4"/>
        <v>100</v>
      </c>
      <c r="N64" s="98"/>
    </row>
    <row r="65" spans="1:15" s="5" customFormat="1" ht="14" x14ac:dyDescent="0.35">
      <c r="A65" s="96"/>
      <c r="B65" s="98" t="s">
        <v>31</v>
      </c>
      <c r="C65" s="96" t="s">
        <v>28</v>
      </c>
      <c r="D65" s="33">
        <v>34</v>
      </c>
      <c r="E65" s="33">
        <v>26</v>
      </c>
      <c r="F65" s="33">
        <v>26</v>
      </c>
      <c r="G65" s="36">
        <f t="shared" si="6"/>
        <v>0</v>
      </c>
      <c r="H65" s="34">
        <f t="shared" si="1"/>
        <v>76.470588235294116</v>
      </c>
      <c r="I65" s="35">
        <v>51</v>
      </c>
      <c r="J65" s="35">
        <f t="shared" si="2"/>
        <v>150</v>
      </c>
      <c r="K65" s="35">
        <f t="shared" si="3"/>
        <v>196.15384615384613</v>
      </c>
      <c r="L65" s="35">
        <v>51</v>
      </c>
      <c r="M65" s="35">
        <f t="shared" si="4"/>
        <v>100</v>
      </c>
      <c r="N65" s="98"/>
    </row>
    <row r="66" spans="1:15" s="5" customFormat="1" ht="14" x14ac:dyDescent="0.35">
      <c r="A66" s="96"/>
      <c r="B66" s="98" t="s">
        <v>114</v>
      </c>
      <c r="C66" s="96" t="s">
        <v>8</v>
      </c>
      <c r="D66" s="37"/>
      <c r="E66" s="37"/>
      <c r="F66" s="37"/>
      <c r="G66" s="36"/>
      <c r="H66" s="34"/>
      <c r="I66" s="35"/>
      <c r="J66" s="35"/>
      <c r="K66" s="35"/>
      <c r="L66" s="35"/>
      <c r="M66" s="35"/>
      <c r="N66" s="98"/>
    </row>
    <row r="67" spans="1:15" s="5" customFormat="1" ht="14" x14ac:dyDescent="0.35">
      <c r="A67" s="96"/>
      <c r="B67" s="98" t="s">
        <v>32</v>
      </c>
      <c r="C67" s="96" t="s">
        <v>11</v>
      </c>
      <c r="D67" s="35">
        <v>13</v>
      </c>
      <c r="E67" s="37">
        <v>14</v>
      </c>
      <c r="F67" s="37">
        <v>14</v>
      </c>
      <c r="G67" s="36">
        <f t="shared" si="6"/>
        <v>0</v>
      </c>
      <c r="H67" s="34">
        <f t="shared" si="1"/>
        <v>107.69230769230769</v>
      </c>
      <c r="I67" s="35">
        <v>14</v>
      </c>
      <c r="J67" s="35">
        <f t="shared" si="2"/>
        <v>107.69230769230769</v>
      </c>
      <c r="K67" s="35">
        <f t="shared" si="3"/>
        <v>100</v>
      </c>
      <c r="L67" s="35">
        <v>14.2</v>
      </c>
      <c r="M67" s="35">
        <f t="shared" si="4"/>
        <v>101.42857142857142</v>
      </c>
      <c r="N67" s="98"/>
    </row>
    <row r="68" spans="1:15" s="28" customFormat="1" x14ac:dyDescent="0.35">
      <c r="A68" s="122">
        <v>4</v>
      </c>
      <c r="B68" s="123" t="s">
        <v>33</v>
      </c>
      <c r="C68" s="124"/>
      <c r="D68" s="44"/>
      <c r="E68" s="44"/>
      <c r="F68" s="44"/>
      <c r="G68" s="36"/>
      <c r="H68" s="34"/>
      <c r="I68" s="35"/>
      <c r="J68" s="35"/>
      <c r="K68" s="35"/>
      <c r="L68" s="35"/>
      <c r="M68" s="35"/>
      <c r="N68" s="98"/>
    </row>
    <row r="69" spans="1:15" x14ac:dyDescent="0.35">
      <c r="A69" s="125"/>
      <c r="B69" s="126" t="s">
        <v>34</v>
      </c>
      <c r="C69" s="125" t="s">
        <v>11</v>
      </c>
      <c r="D69" s="127">
        <f>D70</f>
        <v>254.2</v>
      </c>
      <c r="E69" s="127">
        <f t="shared" ref="E69:L69" si="13">E70</f>
        <v>254.2</v>
      </c>
      <c r="F69" s="127">
        <f t="shared" si="13"/>
        <v>254.2</v>
      </c>
      <c r="G69" s="127">
        <f t="shared" si="13"/>
        <v>0</v>
      </c>
      <c r="H69" s="79">
        <f t="shared" si="1"/>
        <v>100</v>
      </c>
      <c r="I69" s="127">
        <f t="shared" si="13"/>
        <v>254.2</v>
      </c>
      <c r="J69" s="80">
        <f t="shared" si="2"/>
        <v>100</v>
      </c>
      <c r="K69" s="80">
        <f t="shared" si="3"/>
        <v>100</v>
      </c>
      <c r="L69" s="127">
        <f t="shared" si="13"/>
        <v>254.2</v>
      </c>
      <c r="M69" s="80">
        <f t="shared" si="4"/>
        <v>100</v>
      </c>
      <c r="N69" s="128"/>
    </row>
    <row r="70" spans="1:15" s="8" customFormat="1" x14ac:dyDescent="0.35">
      <c r="A70" s="129"/>
      <c r="B70" s="130" t="s">
        <v>35</v>
      </c>
      <c r="C70" s="131" t="s">
        <v>28</v>
      </c>
      <c r="D70" s="132">
        <v>254.2</v>
      </c>
      <c r="E70" s="132">
        <v>254.2</v>
      </c>
      <c r="F70" s="132">
        <v>254.2</v>
      </c>
      <c r="G70" s="76">
        <f t="shared" si="6"/>
        <v>0</v>
      </c>
      <c r="H70" s="77">
        <f t="shared" si="1"/>
        <v>100</v>
      </c>
      <c r="I70" s="78">
        <v>254.2</v>
      </c>
      <c r="J70" s="78">
        <f t="shared" si="2"/>
        <v>100</v>
      </c>
      <c r="K70" s="78">
        <f t="shared" si="3"/>
        <v>100</v>
      </c>
      <c r="L70" s="78">
        <v>254.2</v>
      </c>
      <c r="M70" s="78">
        <f t="shared" si="4"/>
        <v>100</v>
      </c>
      <c r="N70" s="133"/>
    </row>
    <row r="71" spans="1:15" s="8" customFormat="1" x14ac:dyDescent="0.35">
      <c r="A71" s="134">
        <v>5</v>
      </c>
      <c r="B71" s="135" t="s">
        <v>121</v>
      </c>
      <c r="C71" s="136"/>
      <c r="D71" s="137"/>
      <c r="E71" s="137"/>
      <c r="F71" s="137"/>
      <c r="G71" s="36"/>
      <c r="H71" s="34"/>
      <c r="I71" s="35"/>
      <c r="J71" s="35"/>
      <c r="K71" s="35"/>
      <c r="L71" s="35"/>
      <c r="M71" s="35"/>
      <c r="N71" s="98"/>
    </row>
    <row r="72" spans="1:15" s="8" customFormat="1" ht="36.75" customHeight="1" x14ac:dyDescent="0.35">
      <c r="A72" s="138" t="s">
        <v>264</v>
      </c>
      <c r="B72" s="139" t="s">
        <v>122</v>
      </c>
      <c r="C72" s="138" t="s">
        <v>125</v>
      </c>
      <c r="D72" s="137"/>
      <c r="E72" s="137"/>
      <c r="F72" s="137"/>
      <c r="G72" s="36"/>
      <c r="H72" s="34"/>
      <c r="I72" s="75" t="s">
        <v>268</v>
      </c>
      <c r="J72" s="35"/>
      <c r="K72" s="35"/>
      <c r="L72" s="75" t="s">
        <v>269</v>
      </c>
      <c r="M72" s="40">
        <f>16/15</f>
        <v>1.0666666666666667</v>
      </c>
      <c r="N72" s="98"/>
    </row>
    <row r="73" spans="1:15" s="8" customFormat="1" ht="19.5" customHeight="1" x14ac:dyDescent="0.35">
      <c r="A73" s="138" t="s">
        <v>265</v>
      </c>
      <c r="B73" s="139" t="s">
        <v>127</v>
      </c>
      <c r="C73" s="138" t="s">
        <v>126</v>
      </c>
      <c r="D73" s="137"/>
      <c r="E73" s="137"/>
      <c r="F73" s="137"/>
      <c r="G73" s="36"/>
      <c r="H73" s="34"/>
      <c r="I73" s="35">
        <v>0</v>
      </c>
      <c r="J73" s="35"/>
      <c r="K73" s="35"/>
      <c r="L73" s="35">
        <v>1</v>
      </c>
      <c r="M73" s="35"/>
      <c r="N73" s="98"/>
    </row>
    <row r="74" spans="1:15" s="8" customFormat="1" ht="28" x14ac:dyDescent="0.35">
      <c r="A74" s="138" t="s">
        <v>266</v>
      </c>
      <c r="B74" s="139" t="s">
        <v>128</v>
      </c>
      <c r="C74" s="138" t="s">
        <v>126</v>
      </c>
      <c r="D74" s="137"/>
      <c r="E74" s="137"/>
      <c r="F74" s="137"/>
      <c r="G74" s="36"/>
      <c r="H74" s="34"/>
      <c r="I74" s="35">
        <v>3</v>
      </c>
      <c r="J74" s="35"/>
      <c r="K74" s="35"/>
      <c r="L74" s="35">
        <v>2</v>
      </c>
      <c r="M74" s="35">
        <f t="shared" si="4"/>
        <v>66.666666666666657</v>
      </c>
      <c r="N74" s="98"/>
    </row>
    <row r="75" spans="1:15" s="73" customFormat="1" ht="28" x14ac:dyDescent="0.35">
      <c r="A75" s="138" t="s">
        <v>267</v>
      </c>
      <c r="B75" s="139" t="s">
        <v>252</v>
      </c>
      <c r="C75" s="138" t="s">
        <v>263</v>
      </c>
      <c r="D75" s="137"/>
      <c r="E75" s="137"/>
      <c r="F75" s="137"/>
      <c r="G75" s="36"/>
      <c r="H75" s="34"/>
      <c r="I75" s="35">
        <v>0</v>
      </c>
      <c r="J75" s="35"/>
      <c r="K75" s="35"/>
      <c r="L75" s="35">
        <v>2</v>
      </c>
      <c r="M75" s="35"/>
      <c r="N75" s="98"/>
      <c r="O75" s="8"/>
    </row>
    <row r="76" spans="1:15" s="8" customFormat="1" ht="28" x14ac:dyDescent="0.35">
      <c r="A76" s="140">
        <v>6</v>
      </c>
      <c r="B76" s="141" t="s">
        <v>123</v>
      </c>
      <c r="C76" s="142" t="s">
        <v>24</v>
      </c>
      <c r="D76" s="137"/>
      <c r="E76" s="137"/>
      <c r="F76" s="137"/>
      <c r="G76" s="36"/>
      <c r="H76" s="34"/>
      <c r="I76" s="45">
        <v>100</v>
      </c>
      <c r="J76" s="35"/>
      <c r="K76" s="35"/>
      <c r="L76" s="45">
        <v>100</v>
      </c>
      <c r="M76" s="35">
        <f t="shared" si="4"/>
        <v>100</v>
      </c>
      <c r="N76" s="98"/>
    </row>
    <row r="77" spans="1:15" s="8" customFormat="1" x14ac:dyDescent="0.35">
      <c r="A77" s="143"/>
      <c r="B77" s="144" t="s">
        <v>124</v>
      </c>
      <c r="C77" s="145" t="s">
        <v>24</v>
      </c>
      <c r="D77" s="137"/>
      <c r="E77" s="137"/>
      <c r="F77" s="137"/>
      <c r="G77" s="36"/>
      <c r="H77" s="34"/>
      <c r="I77" s="17">
        <v>40.6</v>
      </c>
      <c r="J77" s="35"/>
      <c r="K77" s="35"/>
      <c r="L77" s="17">
        <v>44</v>
      </c>
      <c r="M77" s="35">
        <f t="shared" ref="M77:M98" si="14">L77/I77*100</f>
        <v>108.37438423645321</v>
      </c>
      <c r="N77" s="98"/>
    </row>
    <row r="78" spans="1:15" s="8" customFormat="1" ht="28" x14ac:dyDescent="0.35">
      <c r="A78" s="146" t="s">
        <v>41</v>
      </c>
      <c r="B78" s="18" t="s">
        <v>129</v>
      </c>
      <c r="C78" s="22" t="s">
        <v>130</v>
      </c>
      <c r="D78" s="137"/>
      <c r="E78" s="137"/>
      <c r="F78" s="137"/>
      <c r="G78" s="36"/>
      <c r="H78" s="34"/>
      <c r="I78" s="58">
        <v>44</v>
      </c>
      <c r="J78" s="35"/>
      <c r="K78" s="35"/>
      <c r="L78" s="58">
        <v>55</v>
      </c>
      <c r="M78" s="35">
        <f t="shared" si="14"/>
        <v>125</v>
      </c>
      <c r="N78" s="98"/>
    </row>
    <row r="79" spans="1:15" s="8" customFormat="1" x14ac:dyDescent="0.3">
      <c r="A79" s="146" t="s">
        <v>43</v>
      </c>
      <c r="B79" s="147" t="s">
        <v>131</v>
      </c>
      <c r="C79" s="148" t="s">
        <v>132</v>
      </c>
      <c r="D79" s="137"/>
      <c r="E79" s="137"/>
      <c r="F79" s="137"/>
      <c r="G79" s="36"/>
      <c r="H79" s="34"/>
      <c r="I79" s="149">
        <v>88540</v>
      </c>
      <c r="J79" s="35"/>
      <c r="K79" s="35"/>
      <c r="L79" s="150">
        <v>137498</v>
      </c>
      <c r="M79" s="35">
        <f t="shared" si="14"/>
        <v>155.29478201942626</v>
      </c>
      <c r="N79" s="98"/>
    </row>
    <row r="80" spans="1:15" s="8" customFormat="1" x14ac:dyDescent="0.35">
      <c r="A80" s="151" t="s">
        <v>133</v>
      </c>
      <c r="B80" s="152" t="s">
        <v>134</v>
      </c>
      <c r="C80" s="148" t="s">
        <v>132</v>
      </c>
      <c r="D80" s="137"/>
      <c r="E80" s="137"/>
      <c r="F80" s="137"/>
      <c r="G80" s="36"/>
      <c r="H80" s="34"/>
      <c r="I80" s="59">
        <v>1.1428790129999999</v>
      </c>
      <c r="J80" s="35"/>
      <c r="K80" s="35"/>
      <c r="L80" s="153">
        <v>3.198</v>
      </c>
      <c r="M80" s="35">
        <f t="shared" si="14"/>
        <v>279.81964526633584</v>
      </c>
      <c r="N80" s="98"/>
    </row>
    <row r="81" spans="1:14" s="8" customFormat="1" x14ac:dyDescent="0.35">
      <c r="A81" s="146" t="s">
        <v>93</v>
      </c>
      <c r="B81" s="147" t="s">
        <v>135</v>
      </c>
      <c r="C81" s="148"/>
      <c r="D81" s="137"/>
      <c r="E81" s="137"/>
      <c r="F81" s="137"/>
      <c r="G81" s="36"/>
      <c r="H81" s="34"/>
      <c r="I81" s="154">
        <v>148.78534558999999</v>
      </c>
      <c r="J81" s="35"/>
      <c r="K81" s="35"/>
      <c r="L81" s="155">
        <v>191.93049999999999</v>
      </c>
      <c r="M81" s="35">
        <f t="shared" si="14"/>
        <v>128.99825533147117</v>
      </c>
      <c r="N81" s="98"/>
    </row>
    <row r="82" spans="1:14" s="8" customFormat="1" x14ac:dyDescent="0.35">
      <c r="A82" s="151" t="s">
        <v>133</v>
      </c>
      <c r="B82" s="152" t="s">
        <v>270</v>
      </c>
      <c r="C82" s="148" t="s">
        <v>132</v>
      </c>
      <c r="D82" s="137"/>
      <c r="E82" s="137"/>
      <c r="F82" s="137"/>
      <c r="G82" s="36"/>
      <c r="H82" s="34"/>
      <c r="I82" s="156">
        <v>142.17354559</v>
      </c>
      <c r="J82" s="35"/>
      <c r="K82" s="35"/>
      <c r="L82" s="157">
        <v>165.61508000000001</v>
      </c>
      <c r="M82" s="35">
        <f t="shared" si="14"/>
        <v>116.48797201527259</v>
      </c>
      <c r="N82" s="98"/>
    </row>
    <row r="83" spans="1:14" s="8" customFormat="1" x14ac:dyDescent="0.35">
      <c r="A83" s="145"/>
      <c r="B83" s="144" t="s">
        <v>136</v>
      </c>
      <c r="C83" s="158"/>
      <c r="D83" s="137"/>
      <c r="E83" s="137"/>
      <c r="F83" s="137"/>
      <c r="G83" s="36"/>
      <c r="H83" s="34"/>
      <c r="I83" s="159"/>
      <c r="J83" s="35"/>
      <c r="K83" s="35"/>
      <c r="L83" s="160"/>
      <c r="M83" s="35"/>
      <c r="N83" s="98"/>
    </row>
    <row r="84" spans="1:14" s="8" customFormat="1" x14ac:dyDescent="0.35">
      <c r="A84" s="151" t="s">
        <v>137</v>
      </c>
      <c r="B84" s="152" t="s">
        <v>138</v>
      </c>
      <c r="C84" s="148" t="s">
        <v>132</v>
      </c>
      <c r="D84" s="137"/>
      <c r="E84" s="137"/>
      <c r="F84" s="137"/>
      <c r="G84" s="36"/>
      <c r="H84" s="34"/>
      <c r="I84" s="156">
        <f>0.102*15</f>
        <v>1.5299999999999998</v>
      </c>
      <c r="J84" s="35"/>
      <c r="K84" s="35"/>
      <c r="L84" s="161">
        <v>3.2549999999999999</v>
      </c>
      <c r="M84" s="35">
        <f t="shared" si="14"/>
        <v>212.74509803921569</v>
      </c>
      <c r="N84" s="98"/>
    </row>
    <row r="85" spans="1:14" s="8" customFormat="1" x14ac:dyDescent="0.35">
      <c r="A85" s="162" t="s">
        <v>139</v>
      </c>
      <c r="B85" s="163" t="s">
        <v>140</v>
      </c>
      <c r="C85" s="164"/>
      <c r="D85" s="137"/>
      <c r="E85" s="137"/>
      <c r="F85" s="137"/>
      <c r="G85" s="36"/>
      <c r="H85" s="34"/>
      <c r="I85" s="162"/>
      <c r="J85" s="35"/>
      <c r="K85" s="35"/>
      <c r="L85" s="14"/>
      <c r="M85" s="35"/>
      <c r="N85" s="98"/>
    </row>
    <row r="86" spans="1:14" s="8" customFormat="1" x14ac:dyDescent="0.35">
      <c r="A86" s="165">
        <v>1</v>
      </c>
      <c r="B86" s="166" t="s">
        <v>141</v>
      </c>
      <c r="C86" s="165" t="s">
        <v>142</v>
      </c>
      <c r="D86" s="137"/>
      <c r="E86" s="137"/>
      <c r="F86" s="137"/>
      <c r="G86" s="36"/>
      <c r="H86" s="34"/>
      <c r="I86" s="167">
        <v>10</v>
      </c>
      <c r="J86" s="35"/>
      <c r="K86" s="35"/>
      <c r="L86" s="167">
        <f>K86+L87</f>
        <v>1</v>
      </c>
      <c r="M86" s="35">
        <f t="shared" si="14"/>
        <v>10</v>
      </c>
      <c r="N86" s="98"/>
    </row>
    <row r="87" spans="1:14" s="8" customFormat="1" x14ac:dyDescent="0.35">
      <c r="A87" s="168"/>
      <c r="B87" s="169" t="s">
        <v>143</v>
      </c>
      <c r="C87" s="168" t="s">
        <v>142</v>
      </c>
      <c r="D87" s="137"/>
      <c r="E87" s="137"/>
      <c r="F87" s="137"/>
      <c r="G87" s="36"/>
      <c r="H87" s="34"/>
      <c r="I87" s="167">
        <v>5</v>
      </c>
      <c r="J87" s="35"/>
      <c r="K87" s="35"/>
      <c r="L87" s="14">
        <v>1</v>
      </c>
      <c r="M87" s="35">
        <f t="shared" si="14"/>
        <v>20</v>
      </c>
      <c r="N87" s="98"/>
    </row>
    <row r="88" spans="1:14" s="8" customFormat="1" x14ac:dyDescent="0.35">
      <c r="A88" s="168">
        <v>2</v>
      </c>
      <c r="B88" s="166" t="s">
        <v>144</v>
      </c>
      <c r="C88" s="165" t="s">
        <v>99</v>
      </c>
      <c r="D88" s="137"/>
      <c r="E88" s="137"/>
      <c r="F88" s="137"/>
      <c r="G88" s="36"/>
      <c r="H88" s="34"/>
      <c r="I88" s="167">
        <v>106</v>
      </c>
      <c r="J88" s="35"/>
      <c r="K88" s="35"/>
      <c r="L88" s="14">
        <f>K88+L89</f>
        <v>8</v>
      </c>
      <c r="M88" s="35">
        <f t="shared" si="14"/>
        <v>7.5471698113207548</v>
      </c>
      <c r="N88" s="98"/>
    </row>
    <row r="89" spans="1:14" s="8" customFormat="1" x14ac:dyDescent="0.35">
      <c r="A89" s="168"/>
      <c r="B89" s="169" t="s">
        <v>145</v>
      </c>
      <c r="C89" s="165" t="s">
        <v>99</v>
      </c>
      <c r="D89" s="137"/>
      <c r="E89" s="137"/>
      <c r="F89" s="137"/>
      <c r="G89" s="36"/>
      <c r="H89" s="34"/>
      <c r="I89" s="167">
        <v>40</v>
      </c>
      <c r="J89" s="35"/>
      <c r="K89" s="35"/>
      <c r="L89" s="167">
        <v>8</v>
      </c>
      <c r="M89" s="35">
        <f t="shared" si="14"/>
        <v>20</v>
      </c>
      <c r="N89" s="98"/>
    </row>
    <row r="90" spans="1:14" s="8" customFormat="1" x14ac:dyDescent="0.35">
      <c r="A90" s="168">
        <v>3</v>
      </c>
      <c r="B90" s="166" t="s">
        <v>146</v>
      </c>
      <c r="C90" s="165" t="s">
        <v>147</v>
      </c>
      <c r="D90" s="137"/>
      <c r="E90" s="137"/>
      <c r="F90" s="137"/>
      <c r="G90" s="36"/>
      <c r="H90" s="34"/>
      <c r="I90" s="167">
        <v>36</v>
      </c>
      <c r="J90" s="35"/>
      <c r="K90" s="35"/>
      <c r="L90" s="167">
        <v>4</v>
      </c>
      <c r="M90" s="35">
        <f t="shared" si="14"/>
        <v>11.111111111111111</v>
      </c>
      <c r="N90" s="98"/>
    </row>
    <row r="91" spans="1:14" s="8" customFormat="1" ht="28" x14ac:dyDescent="0.35">
      <c r="A91" s="168">
        <v>4</v>
      </c>
      <c r="B91" s="166" t="s">
        <v>253</v>
      </c>
      <c r="C91" s="165" t="s">
        <v>254</v>
      </c>
      <c r="D91" s="137"/>
      <c r="E91" s="137"/>
      <c r="F91" s="137"/>
      <c r="G91" s="36"/>
      <c r="H91" s="34"/>
      <c r="I91" s="167">
        <v>1</v>
      </c>
      <c r="J91" s="35"/>
      <c r="K91" s="35"/>
      <c r="L91" s="167">
        <v>1</v>
      </c>
      <c r="M91" s="35">
        <f t="shared" si="14"/>
        <v>100</v>
      </c>
      <c r="N91" s="98"/>
    </row>
    <row r="92" spans="1:14" s="8" customFormat="1" ht="28" x14ac:dyDescent="0.35">
      <c r="A92" s="170" t="s">
        <v>148</v>
      </c>
      <c r="B92" s="147" t="s">
        <v>149</v>
      </c>
      <c r="C92" s="142"/>
      <c r="D92" s="137"/>
      <c r="E92" s="137"/>
      <c r="F92" s="137"/>
      <c r="G92" s="36"/>
      <c r="H92" s="34"/>
      <c r="I92" s="142"/>
      <c r="J92" s="35"/>
      <c r="K92" s="35"/>
      <c r="L92" s="142"/>
      <c r="M92" s="35"/>
      <c r="N92" s="98"/>
    </row>
    <row r="93" spans="1:14" s="8" customFormat="1" x14ac:dyDescent="0.35">
      <c r="A93" s="171">
        <v>1</v>
      </c>
      <c r="B93" s="172" t="s">
        <v>150</v>
      </c>
      <c r="C93" s="171" t="s">
        <v>24</v>
      </c>
      <c r="D93" s="127"/>
      <c r="E93" s="127"/>
      <c r="F93" s="127"/>
      <c r="G93" s="81"/>
      <c r="H93" s="79"/>
      <c r="I93" s="173">
        <v>38.51</v>
      </c>
      <c r="J93" s="80"/>
      <c r="K93" s="80"/>
      <c r="L93" s="82">
        <f>I93+3.3</f>
        <v>41.809999999999995</v>
      </c>
      <c r="M93" s="80">
        <f t="shared" si="14"/>
        <v>108.56920280446636</v>
      </c>
      <c r="N93" s="128"/>
    </row>
    <row r="94" spans="1:14" s="8" customFormat="1" ht="28" x14ac:dyDescent="0.35">
      <c r="A94" s="174">
        <v>2</v>
      </c>
      <c r="B94" s="175" t="s">
        <v>151</v>
      </c>
      <c r="C94" s="174" t="s">
        <v>24</v>
      </c>
      <c r="D94" s="132"/>
      <c r="E94" s="132"/>
      <c r="F94" s="132"/>
      <c r="G94" s="76"/>
      <c r="H94" s="77"/>
      <c r="I94" s="176">
        <v>100</v>
      </c>
      <c r="J94" s="78"/>
      <c r="K94" s="78"/>
      <c r="L94" s="176">
        <v>100</v>
      </c>
      <c r="M94" s="78">
        <f t="shared" si="14"/>
        <v>100</v>
      </c>
      <c r="N94" s="133"/>
    </row>
    <row r="95" spans="1:14" s="8" customFormat="1" x14ac:dyDescent="0.35">
      <c r="A95" s="142"/>
      <c r="B95" s="152" t="s">
        <v>241</v>
      </c>
      <c r="C95" s="142" t="s">
        <v>24</v>
      </c>
      <c r="D95" s="137"/>
      <c r="E95" s="137"/>
      <c r="F95" s="137"/>
      <c r="G95" s="36"/>
      <c r="H95" s="34"/>
      <c r="I95" s="177">
        <v>30</v>
      </c>
      <c r="J95" s="35"/>
      <c r="K95" s="35"/>
      <c r="L95" s="177">
        <v>30</v>
      </c>
      <c r="M95" s="35">
        <f t="shared" si="14"/>
        <v>100</v>
      </c>
      <c r="N95" s="98"/>
    </row>
    <row r="96" spans="1:14" s="8" customFormat="1" ht="28" x14ac:dyDescent="0.35">
      <c r="A96" s="142">
        <v>3</v>
      </c>
      <c r="B96" s="178" t="s">
        <v>152</v>
      </c>
      <c r="C96" s="151" t="s">
        <v>24</v>
      </c>
      <c r="D96" s="137"/>
      <c r="E96" s="137"/>
      <c r="F96" s="137"/>
      <c r="G96" s="36"/>
      <c r="H96" s="34"/>
      <c r="I96" s="179">
        <v>100</v>
      </c>
      <c r="J96" s="35"/>
      <c r="K96" s="35"/>
      <c r="L96" s="179">
        <v>100</v>
      </c>
      <c r="M96" s="35">
        <f t="shared" si="14"/>
        <v>100</v>
      </c>
      <c r="N96" s="98"/>
    </row>
    <row r="97" spans="1:14" s="8" customFormat="1" x14ac:dyDescent="0.35">
      <c r="A97" s="142">
        <v>4</v>
      </c>
      <c r="B97" s="178" t="s">
        <v>153</v>
      </c>
      <c r="C97" s="180" t="s">
        <v>24</v>
      </c>
      <c r="D97" s="137"/>
      <c r="E97" s="137"/>
      <c r="F97" s="137"/>
      <c r="G97" s="36"/>
      <c r="H97" s="34"/>
      <c r="I97" s="181">
        <v>40</v>
      </c>
      <c r="J97" s="35"/>
      <c r="K97" s="35"/>
      <c r="L97" s="181">
        <v>47</v>
      </c>
      <c r="M97" s="35">
        <f t="shared" si="14"/>
        <v>117.5</v>
      </c>
      <c r="N97" s="98"/>
    </row>
    <row r="98" spans="1:14" s="8" customFormat="1" x14ac:dyDescent="0.35">
      <c r="A98" s="151">
        <v>5</v>
      </c>
      <c r="B98" s="178" t="s">
        <v>154</v>
      </c>
      <c r="C98" s="180" t="s">
        <v>24</v>
      </c>
      <c r="D98" s="137"/>
      <c r="E98" s="137"/>
      <c r="F98" s="137"/>
      <c r="G98" s="36"/>
      <c r="H98" s="34"/>
      <c r="I98" s="182">
        <v>100</v>
      </c>
      <c r="J98" s="35"/>
      <c r="K98" s="35"/>
      <c r="L98" s="182">
        <v>100</v>
      </c>
      <c r="M98" s="35">
        <f t="shared" si="14"/>
        <v>100</v>
      </c>
      <c r="N98" s="98"/>
    </row>
    <row r="99" spans="1:14" s="5" customFormat="1" ht="14" x14ac:dyDescent="0.35">
      <c r="A99" s="113" t="s">
        <v>36</v>
      </c>
      <c r="B99" s="99" t="s">
        <v>155</v>
      </c>
      <c r="C99" s="96"/>
      <c r="D99" s="97"/>
      <c r="E99" s="97"/>
      <c r="F99" s="97"/>
      <c r="G99" s="36"/>
      <c r="H99" s="34"/>
      <c r="I99" s="35"/>
      <c r="J99" s="35"/>
      <c r="K99" s="35"/>
      <c r="L99" s="35"/>
      <c r="M99" s="35"/>
      <c r="N99" s="98"/>
    </row>
    <row r="100" spans="1:14" s="5" customFormat="1" ht="14" x14ac:dyDescent="0.35">
      <c r="A100" s="146" t="s">
        <v>37</v>
      </c>
      <c r="B100" s="147" t="s">
        <v>156</v>
      </c>
      <c r="C100" s="151"/>
      <c r="D100" s="157"/>
      <c r="E100" s="97"/>
      <c r="F100" s="97"/>
      <c r="G100" s="36"/>
      <c r="H100" s="34"/>
      <c r="I100" s="35"/>
      <c r="J100" s="35"/>
      <c r="K100" s="35"/>
      <c r="L100" s="35"/>
      <c r="M100" s="35"/>
      <c r="N100" s="98"/>
    </row>
    <row r="101" spans="1:14" s="5" customFormat="1" ht="14" x14ac:dyDescent="0.35">
      <c r="A101" s="146">
        <v>1</v>
      </c>
      <c r="B101" s="183" t="s">
        <v>157</v>
      </c>
      <c r="C101" s="184"/>
      <c r="D101" s="185"/>
      <c r="E101" s="97"/>
      <c r="F101" s="97"/>
      <c r="G101" s="36"/>
      <c r="H101" s="34"/>
      <c r="I101" s="35"/>
      <c r="J101" s="35"/>
      <c r="K101" s="35"/>
      <c r="L101" s="35"/>
      <c r="M101" s="35"/>
      <c r="N101" s="98"/>
    </row>
    <row r="102" spans="1:14" s="5" customFormat="1" ht="14" x14ac:dyDescent="0.35">
      <c r="A102" s="151"/>
      <c r="B102" s="185" t="s">
        <v>158</v>
      </c>
      <c r="C102" s="186" t="s">
        <v>38</v>
      </c>
      <c r="D102" s="37">
        <v>1154</v>
      </c>
      <c r="E102" s="37">
        <v>1214</v>
      </c>
      <c r="F102" s="37">
        <v>1214</v>
      </c>
      <c r="G102" s="36">
        <f t="shared" ref="G102" si="15">F102-E102</f>
        <v>0</v>
      </c>
      <c r="H102" s="34">
        <f t="shared" ref="H102:H105" si="16">F102/D102*100</f>
        <v>105.19930675909879</v>
      </c>
      <c r="I102" s="13">
        <v>1177</v>
      </c>
      <c r="J102" s="35">
        <f t="shared" ref="J102:J105" si="17">I102/D102*100</f>
        <v>101.99306759098788</v>
      </c>
      <c r="K102" s="35">
        <f t="shared" ref="K102:K105" si="18">I102/F102*100</f>
        <v>96.952224052718279</v>
      </c>
      <c r="L102" s="13">
        <v>1220</v>
      </c>
      <c r="M102" s="35">
        <f t="shared" ref="M102" si="19">L102/I102*100</f>
        <v>103.65335598980458</v>
      </c>
      <c r="N102" s="98"/>
    </row>
    <row r="103" spans="1:14" s="5" customFormat="1" ht="14" x14ac:dyDescent="0.35">
      <c r="A103" s="151"/>
      <c r="B103" s="187" t="s">
        <v>159</v>
      </c>
      <c r="C103" s="186" t="s">
        <v>160</v>
      </c>
      <c r="D103" s="37">
        <f>SUM(D104:D105)</f>
        <v>2923</v>
      </c>
      <c r="E103" s="37">
        <f t="shared" ref="E103:G103" si="20">SUM(E104:E105)</f>
        <v>3047</v>
      </c>
      <c r="F103" s="37">
        <f t="shared" si="20"/>
        <v>3047</v>
      </c>
      <c r="G103" s="37">
        <f t="shared" si="20"/>
        <v>0</v>
      </c>
      <c r="H103" s="34">
        <f t="shared" si="16"/>
        <v>104.24221690044475</v>
      </c>
      <c r="I103" s="13">
        <f>SUM(I104:I105)</f>
        <v>3006</v>
      </c>
      <c r="J103" s="35">
        <f t="shared" si="17"/>
        <v>102.83954840916867</v>
      </c>
      <c r="K103" s="35">
        <f t="shared" si="18"/>
        <v>98.654414177879886</v>
      </c>
      <c r="L103" s="13">
        <f t="shared" ref="L103" si="21">SUM(L104:L105)</f>
        <v>3054</v>
      </c>
      <c r="M103" s="35">
        <f>L103/I103*100</f>
        <v>101.59680638722554</v>
      </c>
      <c r="N103" s="98"/>
    </row>
    <row r="104" spans="1:14" s="5" customFormat="1" ht="14" x14ac:dyDescent="0.35">
      <c r="A104" s="151"/>
      <c r="B104" s="185" t="s">
        <v>39</v>
      </c>
      <c r="C104" s="186" t="s">
        <v>160</v>
      </c>
      <c r="D104" s="37">
        <v>1738</v>
      </c>
      <c r="E104" s="37">
        <v>1795</v>
      </c>
      <c r="F104" s="37">
        <v>1795</v>
      </c>
      <c r="G104" s="36">
        <f t="shared" ref="G104:G105" si="22">F104-E104</f>
        <v>0</v>
      </c>
      <c r="H104" s="34">
        <f t="shared" si="16"/>
        <v>103.27963176064441</v>
      </c>
      <c r="I104" s="13">
        <v>1761</v>
      </c>
      <c r="J104" s="35">
        <f t="shared" si="17"/>
        <v>101.32336018411966</v>
      </c>
      <c r="K104" s="35">
        <f t="shared" si="18"/>
        <v>98.105849582172695</v>
      </c>
      <c r="L104" s="13">
        <v>1784</v>
      </c>
      <c r="M104" s="35">
        <f t="shared" ref="M104:M169" si="23">L104/I104*100</f>
        <v>101.30607609312889</v>
      </c>
      <c r="N104" s="98"/>
    </row>
    <row r="105" spans="1:14" s="5" customFormat="1" ht="14" x14ac:dyDescent="0.35">
      <c r="A105" s="151"/>
      <c r="B105" s="185" t="s">
        <v>161</v>
      </c>
      <c r="C105" s="186" t="s">
        <v>160</v>
      </c>
      <c r="D105" s="37">
        <v>1185</v>
      </c>
      <c r="E105" s="37">
        <v>1252</v>
      </c>
      <c r="F105" s="37">
        <v>1252</v>
      </c>
      <c r="G105" s="36">
        <f t="shared" si="22"/>
        <v>0</v>
      </c>
      <c r="H105" s="34">
        <f t="shared" si="16"/>
        <v>105.65400843881856</v>
      </c>
      <c r="I105" s="13">
        <v>1245</v>
      </c>
      <c r="J105" s="35">
        <f t="shared" si="17"/>
        <v>105.0632911392405</v>
      </c>
      <c r="K105" s="35">
        <f t="shared" si="18"/>
        <v>99.440894568690098</v>
      </c>
      <c r="L105" s="13">
        <v>1270</v>
      </c>
      <c r="M105" s="35">
        <f t="shared" si="23"/>
        <v>102.00803212851406</v>
      </c>
      <c r="N105" s="98"/>
    </row>
    <row r="106" spans="1:14" s="5" customFormat="1" ht="14" x14ac:dyDescent="0.35">
      <c r="A106" s="146">
        <v>2</v>
      </c>
      <c r="B106" s="188" t="s">
        <v>236</v>
      </c>
      <c r="C106" s="184" t="s">
        <v>24</v>
      </c>
      <c r="D106" s="46"/>
      <c r="E106" s="46"/>
      <c r="F106" s="46"/>
      <c r="G106" s="47"/>
      <c r="H106" s="31"/>
      <c r="I106" s="60">
        <v>91</v>
      </c>
      <c r="J106" s="32"/>
      <c r="K106" s="32"/>
      <c r="L106" s="60">
        <v>94</v>
      </c>
      <c r="M106" s="32">
        <f t="shared" si="23"/>
        <v>103.29670329670331</v>
      </c>
      <c r="N106" s="99"/>
    </row>
    <row r="107" spans="1:14" s="5" customFormat="1" ht="14" x14ac:dyDescent="0.35">
      <c r="A107" s="184">
        <v>3</v>
      </c>
      <c r="B107" s="188" t="s">
        <v>162</v>
      </c>
      <c r="C107" s="184" t="s">
        <v>24</v>
      </c>
      <c r="D107" s="185"/>
      <c r="E107" s="97"/>
      <c r="F107" s="97"/>
      <c r="G107" s="36"/>
      <c r="H107" s="34"/>
      <c r="I107" s="189">
        <v>99</v>
      </c>
      <c r="J107" s="35"/>
      <c r="K107" s="35"/>
      <c r="L107" s="189">
        <v>99.1</v>
      </c>
      <c r="M107" s="35">
        <f t="shared" si="23"/>
        <v>100.10101010101009</v>
      </c>
      <c r="N107" s="98"/>
    </row>
    <row r="108" spans="1:14" s="5" customFormat="1" ht="14" x14ac:dyDescent="0.35">
      <c r="A108" s="184">
        <v>4</v>
      </c>
      <c r="B108" s="183" t="s">
        <v>163</v>
      </c>
      <c r="C108" s="184" t="s">
        <v>24</v>
      </c>
      <c r="D108" s="185"/>
      <c r="E108" s="97"/>
      <c r="F108" s="97"/>
      <c r="G108" s="36"/>
      <c r="H108" s="34"/>
      <c r="I108" s="189">
        <f>(I109+I110)/2</f>
        <v>99.2</v>
      </c>
      <c r="J108" s="35"/>
      <c r="K108" s="35"/>
      <c r="L108" s="189">
        <f>(L109+L110)/2</f>
        <v>99.25</v>
      </c>
      <c r="M108" s="35">
        <f t="shared" si="23"/>
        <v>100.05040322580645</v>
      </c>
      <c r="N108" s="98"/>
    </row>
    <row r="109" spans="1:14" s="5" customFormat="1" ht="14" x14ac:dyDescent="0.35">
      <c r="A109" s="186"/>
      <c r="B109" s="190" t="s">
        <v>39</v>
      </c>
      <c r="C109" s="186" t="s">
        <v>24</v>
      </c>
      <c r="D109" s="185"/>
      <c r="E109" s="97"/>
      <c r="F109" s="97"/>
      <c r="G109" s="36"/>
      <c r="H109" s="34"/>
      <c r="I109" s="189">
        <v>100</v>
      </c>
      <c r="J109" s="35"/>
      <c r="K109" s="35"/>
      <c r="L109" s="189">
        <v>100</v>
      </c>
      <c r="M109" s="35">
        <f t="shared" si="23"/>
        <v>100</v>
      </c>
      <c r="N109" s="98"/>
    </row>
    <row r="110" spans="1:14" s="5" customFormat="1" ht="14" x14ac:dyDescent="0.35">
      <c r="A110" s="186"/>
      <c r="B110" s="190" t="s">
        <v>40</v>
      </c>
      <c r="C110" s="186" t="s">
        <v>28</v>
      </c>
      <c r="D110" s="185"/>
      <c r="E110" s="97"/>
      <c r="F110" s="97"/>
      <c r="G110" s="36"/>
      <c r="H110" s="34"/>
      <c r="I110" s="189">
        <v>98.4</v>
      </c>
      <c r="J110" s="35"/>
      <c r="K110" s="35"/>
      <c r="L110" s="189">
        <v>98.5</v>
      </c>
      <c r="M110" s="35">
        <f t="shared" si="23"/>
        <v>100.10162601626016</v>
      </c>
      <c r="N110" s="98"/>
    </row>
    <row r="111" spans="1:14" s="5" customFormat="1" ht="14" x14ac:dyDescent="0.35">
      <c r="A111" s="184">
        <v>5</v>
      </c>
      <c r="B111" s="183" t="s">
        <v>164</v>
      </c>
      <c r="C111" s="184"/>
      <c r="D111" s="185"/>
      <c r="E111" s="97"/>
      <c r="F111" s="97"/>
      <c r="G111" s="36"/>
      <c r="H111" s="34"/>
      <c r="I111" s="191"/>
      <c r="J111" s="35"/>
      <c r="K111" s="35"/>
      <c r="L111" s="191"/>
      <c r="M111" s="35"/>
      <c r="N111" s="98"/>
    </row>
    <row r="112" spans="1:14" s="5" customFormat="1" ht="28" x14ac:dyDescent="0.35">
      <c r="A112" s="186"/>
      <c r="B112" s="187" t="s">
        <v>165</v>
      </c>
      <c r="C112" s="186"/>
      <c r="D112" s="185"/>
      <c r="E112" s="97"/>
      <c r="F112" s="97"/>
      <c r="G112" s="36"/>
      <c r="H112" s="34"/>
      <c r="I112" s="192">
        <v>100</v>
      </c>
      <c r="J112" s="35"/>
      <c r="K112" s="35"/>
      <c r="L112" s="192">
        <v>100</v>
      </c>
      <c r="M112" s="35">
        <f t="shared" si="23"/>
        <v>100</v>
      </c>
      <c r="N112" s="98"/>
    </row>
    <row r="113" spans="1:14" s="5" customFormat="1" ht="14" x14ac:dyDescent="0.35">
      <c r="A113" s="184">
        <v>6</v>
      </c>
      <c r="B113" s="183" t="s">
        <v>166</v>
      </c>
      <c r="C113" s="184"/>
      <c r="D113" s="191"/>
      <c r="E113" s="97"/>
      <c r="F113" s="97"/>
      <c r="G113" s="36"/>
      <c r="H113" s="34"/>
      <c r="I113" s="191"/>
      <c r="J113" s="35"/>
      <c r="K113" s="35"/>
      <c r="L113" s="191"/>
      <c r="M113" s="35"/>
      <c r="N113" s="98"/>
    </row>
    <row r="114" spans="1:14" s="5" customFormat="1" ht="14" x14ac:dyDescent="0.35">
      <c r="A114" s="186" t="s">
        <v>173</v>
      </c>
      <c r="B114" s="187" t="s">
        <v>167</v>
      </c>
      <c r="C114" s="186" t="s">
        <v>168</v>
      </c>
      <c r="D114" s="192"/>
      <c r="E114" s="97"/>
      <c r="F114" s="97"/>
      <c r="G114" s="36"/>
      <c r="H114" s="34"/>
      <c r="I114" s="192">
        <f>SUM(I115:I117)</f>
        <v>7</v>
      </c>
      <c r="J114" s="35"/>
      <c r="K114" s="35"/>
      <c r="L114" s="192">
        <f>SUM(L115:L117)</f>
        <v>7</v>
      </c>
      <c r="M114" s="35">
        <f t="shared" si="23"/>
        <v>100</v>
      </c>
      <c r="N114" s="98"/>
    </row>
    <row r="115" spans="1:14" s="5" customFormat="1" ht="14" x14ac:dyDescent="0.35">
      <c r="A115" s="186"/>
      <c r="B115" s="193" t="s">
        <v>169</v>
      </c>
      <c r="C115" s="186" t="s">
        <v>168</v>
      </c>
      <c r="D115" s="192"/>
      <c r="E115" s="97"/>
      <c r="F115" s="97"/>
      <c r="G115" s="36"/>
      <c r="H115" s="34"/>
      <c r="I115" s="192">
        <v>2</v>
      </c>
      <c r="J115" s="35"/>
      <c r="K115" s="35"/>
      <c r="L115" s="192">
        <v>2</v>
      </c>
      <c r="M115" s="35">
        <f t="shared" si="23"/>
        <v>100</v>
      </c>
      <c r="N115" s="98"/>
    </row>
    <row r="116" spans="1:14" s="5" customFormat="1" ht="14" x14ac:dyDescent="0.35">
      <c r="A116" s="186"/>
      <c r="B116" s="194" t="s">
        <v>39</v>
      </c>
      <c r="C116" s="186" t="s">
        <v>168</v>
      </c>
      <c r="D116" s="192"/>
      <c r="E116" s="97"/>
      <c r="F116" s="97"/>
      <c r="G116" s="36"/>
      <c r="H116" s="34"/>
      <c r="I116" s="192">
        <v>2</v>
      </c>
      <c r="J116" s="35"/>
      <c r="K116" s="35"/>
      <c r="L116" s="192">
        <v>2</v>
      </c>
      <c r="M116" s="35">
        <f t="shared" si="23"/>
        <v>100</v>
      </c>
      <c r="N116" s="98"/>
    </row>
    <row r="117" spans="1:14" s="5" customFormat="1" ht="14" x14ac:dyDescent="0.35">
      <c r="A117" s="186"/>
      <c r="B117" s="194" t="s">
        <v>40</v>
      </c>
      <c r="C117" s="186" t="s">
        <v>168</v>
      </c>
      <c r="D117" s="192"/>
      <c r="E117" s="97"/>
      <c r="F117" s="97"/>
      <c r="G117" s="36"/>
      <c r="H117" s="34"/>
      <c r="I117" s="192">
        <v>3</v>
      </c>
      <c r="J117" s="35"/>
      <c r="K117" s="35"/>
      <c r="L117" s="192">
        <v>3</v>
      </c>
      <c r="M117" s="35">
        <f t="shared" si="23"/>
        <v>100</v>
      </c>
      <c r="N117" s="98"/>
    </row>
    <row r="118" spans="1:14" s="5" customFormat="1" ht="14" x14ac:dyDescent="0.35">
      <c r="A118" s="186"/>
      <c r="B118" s="194" t="s">
        <v>242</v>
      </c>
      <c r="C118" s="186" t="s">
        <v>168</v>
      </c>
      <c r="D118" s="192"/>
      <c r="E118" s="97"/>
      <c r="F118" s="97"/>
      <c r="G118" s="36"/>
      <c r="H118" s="34"/>
      <c r="I118" s="192">
        <v>2</v>
      </c>
      <c r="J118" s="35"/>
      <c r="K118" s="35"/>
      <c r="L118" s="192">
        <v>2</v>
      </c>
      <c r="M118" s="35">
        <f t="shared" si="23"/>
        <v>100</v>
      </c>
      <c r="N118" s="98"/>
    </row>
    <row r="119" spans="1:14" s="5" customFormat="1" ht="14" x14ac:dyDescent="0.35">
      <c r="A119" s="186"/>
      <c r="B119" s="194" t="s">
        <v>170</v>
      </c>
      <c r="C119" s="186" t="s">
        <v>168</v>
      </c>
      <c r="D119" s="192"/>
      <c r="E119" s="97"/>
      <c r="F119" s="97"/>
      <c r="G119" s="36"/>
      <c r="H119" s="34"/>
      <c r="I119" s="192">
        <v>1</v>
      </c>
      <c r="J119" s="35"/>
      <c r="K119" s="35"/>
      <c r="L119" s="192">
        <v>1</v>
      </c>
      <c r="M119" s="35">
        <f t="shared" si="23"/>
        <v>100</v>
      </c>
      <c r="N119" s="98"/>
    </row>
    <row r="120" spans="1:14" s="5" customFormat="1" ht="14" x14ac:dyDescent="0.35">
      <c r="A120" s="186" t="s">
        <v>177</v>
      </c>
      <c r="B120" s="187" t="s">
        <v>171</v>
      </c>
      <c r="C120" s="186"/>
      <c r="D120" s="191"/>
      <c r="E120" s="97"/>
      <c r="F120" s="97"/>
      <c r="G120" s="36"/>
      <c r="H120" s="34"/>
      <c r="I120" s="191"/>
      <c r="J120" s="35"/>
      <c r="K120" s="35"/>
      <c r="L120" s="191"/>
      <c r="M120" s="35"/>
      <c r="N120" s="98"/>
    </row>
    <row r="121" spans="1:14" s="5" customFormat="1" ht="14" x14ac:dyDescent="0.35">
      <c r="A121" s="186"/>
      <c r="B121" s="193" t="s">
        <v>169</v>
      </c>
      <c r="C121" s="195" t="s">
        <v>24</v>
      </c>
      <c r="D121" s="191"/>
      <c r="E121" s="97"/>
      <c r="F121" s="97"/>
      <c r="G121" s="36"/>
      <c r="H121" s="34"/>
      <c r="I121" s="191">
        <v>87.5</v>
      </c>
      <c r="J121" s="35"/>
      <c r="K121" s="35"/>
      <c r="L121" s="191">
        <v>87.5</v>
      </c>
      <c r="M121" s="35">
        <f t="shared" si="23"/>
        <v>100</v>
      </c>
      <c r="N121" s="98"/>
    </row>
    <row r="122" spans="1:14" s="5" customFormat="1" ht="14" x14ac:dyDescent="0.35">
      <c r="A122" s="186"/>
      <c r="B122" s="194" t="s">
        <v>39</v>
      </c>
      <c r="C122" s="195" t="s">
        <v>24</v>
      </c>
      <c r="D122" s="191"/>
      <c r="E122" s="97"/>
      <c r="F122" s="97"/>
      <c r="G122" s="36"/>
      <c r="H122" s="34"/>
      <c r="I122" s="191">
        <v>100</v>
      </c>
      <c r="J122" s="35"/>
      <c r="K122" s="35"/>
      <c r="L122" s="191">
        <v>100</v>
      </c>
      <c r="M122" s="35">
        <f t="shared" si="23"/>
        <v>100</v>
      </c>
      <c r="N122" s="98"/>
    </row>
    <row r="123" spans="1:14" s="5" customFormat="1" ht="14" x14ac:dyDescent="0.35">
      <c r="A123" s="186"/>
      <c r="B123" s="194" t="s">
        <v>40</v>
      </c>
      <c r="C123" s="195"/>
      <c r="D123" s="191"/>
      <c r="E123" s="97"/>
      <c r="F123" s="97"/>
      <c r="G123" s="36"/>
      <c r="H123" s="34"/>
      <c r="I123" s="191">
        <v>100</v>
      </c>
      <c r="J123" s="35"/>
      <c r="K123" s="35"/>
      <c r="L123" s="191">
        <v>100</v>
      </c>
      <c r="M123" s="35">
        <f t="shared" si="23"/>
        <v>100</v>
      </c>
      <c r="N123" s="98"/>
    </row>
    <row r="124" spans="1:14" s="5" customFormat="1" ht="14" x14ac:dyDescent="0.35">
      <c r="A124" s="196"/>
      <c r="B124" s="197" t="s">
        <v>242</v>
      </c>
      <c r="C124" s="198" t="s">
        <v>24</v>
      </c>
      <c r="D124" s="199"/>
      <c r="E124" s="200"/>
      <c r="F124" s="200"/>
      <c r="G124" s="81"/>
      <c r="H124" s="79"/>
      <c r="I124" s="199">
        <v>100</v>
      </c>
      <c r="J124" s="80"/>
      <c r="K124" s="80"/>
      <c r="L124" s="199">
        <v>100</v>
      </c>
      <c r="M124" s="80">
        <f t="shared" si="23"/>
        <v>100</v>
      </c>
      <c r="N124" s="128"/>
    </row>
    <row r="125" spans="1:14" s="5" customFormat="1" ht="14" x14ac:dyDescent="0.35">
      <c r="A125" s="201"/>
      <c r="B125" s="202" t="s">
        <v>170</v>
      </c>
      <c r="C125" s="203" t="s">
        <v>24</v>
      </c>
      <c r="D125" s="204"/>
      <c r="E125" s="205"/>
      <c r="F125" s="205"/>
      <c r="G125" s="76"/>
      <c r="H125" s="77"/>
      <c r="I125" s="204">
        <v>100</v>
      </c>
      <c r="J125" s="78"/>
      <c r="K125" s="78"/>
      <c r="L125" s="204">
        <v>100</v>
      </c>
      <c r="M125" s="78">
        <f t="shared" si="23"/>
        <v>100</v>
      </c>
      <c r="N125" s="133"/>
    </row>
    <row r="126" spans="1:14" s="5" customFormat="1" ht="14" x14ac:dyDescent="0.35">
      <c r="A126" s="184">
        <v>7</v>
      </c>
      <c r="B126" s="206" t="s">
        <v>172</v>
      </c>
      <c r="C126" s="207"/>
      <c r="D126" s="191"/>
      <c r="E126" s="97"/>
      <c r="F126" s="97"/>
      <c r="G126" s="36"/>
      <c r="H126" s="34"/>
      <c r="I126" s="35"/>
      <c r="J126" s="35"/>
      <c r="K126" s="35"/>
      <c r="L126" s="35"/>
      <c r="M126" s="35"/>
      <c r="N126" s="98"/>
    </row>
    <row r="127" spans="1:14" s="5" customFormat="1" ht="28" x14ac:dyDescent="0.35">
      <c r="A127" s="208" t="s">
        <v>237</v>
      </c>
      <c r="B127" s="188" t="s">
        <v>174</v>
      </c>
      <c r="C127" s="208" t="s">
        <v>160</v>
      </c>
      <c r="D127" s="192"/>
      <c r="E127" s="97"/>
      <c r="F127" s="97"/>
      <c r="G127" s="36"/>
      <c r="H127" s="34"/>
      <c r="I127" s="192">
        <f>SUM(I128:I130)</f>
        <v>240</v>
      </c>
      <c r="J127" s="35"/>
      <c r="K127" s="35"/>
      <c r="L127" s="192">
        <f t="shared" ref="L127" si="24">SUM(L128:L130)</f>
        <v>277</v>
      </c>
      <c r="M127" s="35">
        <f t="shared" si="23"/>
        <v>115.41666666666666</v>
      </c>
      <c r="N127" s="98"/>
    </row>
    <row r="128" spans="1:14" s="5" customFormat="1" ht="14" x14ac:dyDescent="0.35">
      <c r="A128" s="209"/>
      <c r="B128" s="210" t="s">
        <v>243</v>
      </c>
      <c r="C128" s="211" t="s">
        <v>160</v>
      </c>
      <c r="D128" s="192"/>
      <c r="E128" s="97"/>
      <c r="F128" s="97"/>
      <c r="G128" s="36"/>
      <c r="H128" s="34"/>
      <c r="I128" s="192">
        <v>35</v>
      </c>
      <c r="J128" s="35"/>
      <c r="K128" s="35"/>
      <c r="L128" s="192">
        <v>37</v>
      </c>
      <c r="M128" s="35">
        <f t="shared" si="23"/>
        <v>105.71428571428572</v>
      </c>
      <c r="N128" s="98"/>
    </row>
    <row r="129" spans="1:15" s="5" customFormat="1" ht="14" x14ac:dyDescent="0.35">
      <c r="A129" s="209"/>
      <c r="B129" s="210" t="s">
        <v>175</v>
      </c>
      <c r="C129" s="211" t="s">
        <v>160</v>
      </c>
      <c r="D129" s="192"/>
      <c r="E129" s="97"/>
      <c r="F129" s="97"/>
      <c r="G129" s="36"/>
      <c r="H129" s="34"/>
      <c r="I129" s="192">
        <v>85</v>
      </c>
      <c r="J129" s="35"/>
      <c r="K129" s="35"/>
      <c r="L129" s="192">
        <v>90</v>
      </c>
      <c r="M129" s="35">
        <f t="shared" si="23"/>
        <v>105.88235294117648</v>
      </c>
      <c r="N129" s="98"/>
    </row>
    <row r="130" spans="1:15" s="5" customFormat="1" ht="14" x14ac:dyDescent="0.35">
      <c r="A130" s="209"/>
      <c r="B130" s="210" t="s">
        <v>176</v>
      </c>
      <c r="C130" s="211" t="s">
        <v>160</v>
      </c>
      <c r="D130" s="192"/>
      <c r="E130" s="97"/>
      <c r="F130" s="97"/>
      <c r="G130" s="36"/>
      <c r="H130" s="34"/>
      <c r="I130" s="192">
        <v>120</v>
      </c>
      <c r="J130" s="35"/>
      <c r="K130" s="35"/>
      <c r="L130" s="192">
        <v>150</v>
      </c>
      <c r="M130" s="35">
        <f t="shared" si="23"/>
        <v>125</v>
      </c>
      <c r="N130" s="98"/>
    </row>
    <row r="131" spans="1:15" s="5" customFormat="1" ht="28" x14ac:dyDescent="0.35">
      <c r="A131" s="208" t="s">
        <v>238</v>
      </c>
      <c r="B131" s="188" t="s">
        <v>178</v>
      </c>
      <c r="C131" s="208" t="s">
        <v>160</v>
      </c>
      <c r="D131" s="192"/>
      <c r="E131" s="97"/>
      <c r="F131" s="97"/>
      <c r="G131" s="36"/>
      <c r="H131" s="34"/>
      <c r="I131" s="192">
        <f>SUM(I132:I134)</f>
        <v>167</v>
      </c>
      <c r="J131" s="35"/>
      <c r="K131" s="35"/>
      <c r="L131" s="192">
        <f t="shared" ref="L131" si="25">SUM(L132:L134)</f>
        <v>173</v>
      </c>
      <c r="M131" s="35">
        <f t="shared" si="23"/>
        <v>103.59281437125749</v>
      </c>
      <c r="N131" s="98"/>
    </row>
    <row r="132" spans="1:15" s="5" customFormat="1" ht="14" x14ac:dyDescent="0.35">
      <c r="A132" s="209"/>
      <c r="B132" s="210" t="s">
        <v>243</v>
      </c>
      <c r="C132" s="211" t="s">
        <v>160</v>
      </c>
      <c r="D132" s="192"/>
      <c r="E132" s="97"/>
      <c r="F132" s="97"/>
      <c r="G132" s="36"/>
      <c r="H132" s="34"/>
      <c r="I132" s="192">
        <v>27</v>
      </c>
      <c r="J132" s="35"/>
      <c r="K132" s="35"/>
      <c r="L132" s="192">
        <v>32</v>
      </c>
      <c r="M132" s="35">
        <f t="shared" si="23"/>
        <v>118.5185185185185</v>
      </c>
      <c r="N132" s="98"/>
    </row>
    <row r="133" spans="1:15" s="5" customFormat="1" ht="14" x14ac:dyDescent="0.35">
      <c r="A133" s="209"/>
      <c r="B133" s="210" t="s">
        <v>179</v>
      </c>
      <c r="C133" s="211" t="s">
        <v>160</v>
      </c>
      <c r="D133" s="192"/>
      <c r="E133" s="97"/>
      <c r="F133" s="97"/>
      <c r="G133" s="36"/>
      <c r="H133" s="34"/>
      <c r="I133" s="192">
        <v>73</v>
      </c>
      <c r="J133" s="35"/>
      <c r="K133" s="35"/>
      <c r="L133" s="192">
        <v>81</v>
      </c>
      <c r="M133" s="35">
        <f t="shared" si="23"/>
        <v>110.95890410958904</v>
      </c>
      <c r="N133" s="98"/>
    </row>
    <row r="134" spans="1:15" s="5" customFormat="1" ht="14" x14ac:dyDescent="0.35">
      <c r="A134" s="209"/>
      <c r="B134" s="210" t="s">
        <v>180</v>
      </c>
      <c r="C134" s="211" t="s">
        <v>160</v>
      </c>
      <c r="D134" s="192"/>
      <c r="E134" s="97"/>
      <c r="F134" s="97"/>
      <c r="G134" s="36"/>
      <c r="H134" s="34"/>
      <c r="I134" s="192">
        <v>67</v>
      </c>
      <c r="J134" s="35"/>
      <c r="K134" s="35"/>
      <c r="L134" s="192">
        <v>60</v>
      </c>
      <c r="M134" s="35">
        <f t="shared" si="23"/>
        <v>89.552238805970148</v>
      </c>
      <c r="N134" s="98"/>
    </row>
    <row r="135" spans="1:15" s="5" customFormat="1" ht="14" x14ac:dyDescent="0.35">
      <c r="A135" s="140" t="s">
        <v>239</v>
      </c>
      <c r="B135" s="147" t="s">
        <v>271</v>
      </c>
      <c r="C135" s="143" t="s">
        <v>24</v>
      </c>
      <c r="D135" s="191"/>
      <c r="E135" s="97"/>
      <c r="F135" s="97"/>
      <c r="G135" s="36"/>
      <c r="H135" s="34"/>
      <c r="I135" s="191"/>
      <c r="J135" s="35"/>
      <c r="K135" s="35"/>
      <c r="L135" s="191"/>
      <c r="M135" s="35"/>
      <c r="N135" s="98"/>
    </row>
    <row r="136" spans="1:15" s="5" customFormat="1" ht="14" x14ac:dyDescent="0.35">
      <c r="A136" s="140"/>
      <c r="B136" s="152" t="s">
        <v>272</v>
      </c>
      <c r="C136" s="136" t="s">
        <v>273</v>
      </c>
      <c r="D136" s="191"/>
      <c r="E136" s="97"/>
      <c r="F136" s="97"/>
      <c r="G136" s="36"/>
      <c r="H136" s="34"/>
      <c r="I136" s="212">
        <v>67</v>
      </c>
      <c r="J136" s="13"/>
      <c r="K136" s="13"/>
      <c r="L136" s="212">
        <v>70</v>
      </c>
      <c r="M136" s="40">
        <f>L136/I136</f>
        <v>1.044776119402985</v>
      </c>
      <c r="N136" s="98"/>
    </row>
    <row r="137" spans="1:15" s="5" customFormat="1" ht="14" x14ac:dyDescent="0.35">
      <c r="A137" s="136"/>
      <c r="B137" s="152" t="s">
        <v>244</v>
      </c>
      <c r="C137" s="213" t="s">
        <v>24</v>
      </c>
      <c r="D137" s="61"/>
      <c r="E137" s="97"/>
      <c r="F137" s="97"/>
      <c r="G137" s="36"/>
      <c r="H137" s="34"/>
      <c r="I137" s="61">
        <v>34.200000000000003</v>
      </c>
      <c r="J137" s="35"/>
      <c r="K137" s="35"/>
      <c r="L137" s="61">
        <v>35.200000000000003</v>
      </c>
      <c r="M137" s="35">
        <f t="shared" si="23"/>
        <v>102.92397660818713</v>
      </c>
      <c r="N137" s="98"/>
    </row>
    <row r="138" spans="1:15" s="5" customFormat="1" ht="14" x14ac:dyDescent="0.35">
      <c r="A138" s="136"/>
      <c r="B138" s="214" t="s">
        <v>245</v>
      </c>
      <c r="C138" s="213" t="s">
        <v>24</v>
      </c>
      <c r="D138" s="191"/>
      <c r="E138" s="97"/>
      <c r="F138" s="97"/>
      <c r="G138" s="36"/>
      <c r="H138" s="34"/>
      <c r="I138" s="191">
        <f>I137*40%</f>
        <v>13.680000000000001</v>
      </c>
      <c r="J138" s="35"/>
      <c r="K138" s="35"/>
      <c r="L138" s="191">
        <f t="shared" ref="L138" si="26">L137*40%</f>
        <v>14.080000000000002</v>
      </c>
      <c r="M138" s="35">
        <f t="shared" si="23"/>
        <v>102.92397660818713</v>
      </c>
      <c r="N138" s="98"/>
    </row>
    <row r="139" spans="1:15" s="74" customFormat="1" ht="14" x14ac:dyDescent="0.35">
      <c r="A139" s="136"/>
      <c r="B139" s="215" t="s">
        <v>261</v>
      </c>
      <c r="C139" s="136" t="s">
        <v>24</v>
      </c>
      <c r="D139" s="191"/>
      <c r="E139" s="97"/>
      <c r="F139" s="97"/>
      <c r="G139" s="36"/>
      <c r="H139" s="34"/>
      <c r="I139" s="191">
        <v>75</v>
      </c>
      <c r="J139" s="35"/>
      <c r="K139" s="35"/>
      <c r="L139" s="191">
        <v>80</v>
      </c>
      <c r="M139" s="35">
        <f t="shared" si="23"/>
        <v>106.66666666666667</v>
      </c>
      <c r="N139" s="98"/>
      <c r="O139" s="5"/>
    </row>
    <row r="140" spans="1:15" s="5" customFormat="1" ht="14" x14ac:dyDescent="0.35">
      <c r="A140" s="140" t="s">
        <v>41</v>
      </c>
      <c r="B140" s="216" t="s">
        <v>181</v>
      </c>
      <c r="C140" s="213"/>
      <c r="D140" s="191"/>
      <c r="E140" s="97"/>
      <c r="F140" s="97"/>
      <c r="G140" s="36"/>
      <c r="H140" s="34"/>
      <c r="I140" s="191"/>
      <c r="J140" s="35"/>
      <c r="K140" s="35"/>
      <c r="L140" s="191"/>
      <c r="M140" s="35"/>
      <c r="N140" s="98"/>
    </row>
    <row r="141" spans="1:15" s="5" customFormat="1" ht="14" x14ac:dyDescent="0.35">
      <c r="A141" s="217">
        <v>1</v>
      </c>
      <c r="B141" s="218" t="s">
        <v>182</v>
      </c>
      <c r="C141" s="217" t="s">
        <v>183</v>
      </c>
      <c r="D141" s="24"/>
      <c r="E141" s="97"/>
      <c r="F141" s="97"/>
      <c r="G141" s="36"/>
      <c r="H141" s="34"/>
      <c r="I141" s="24">
        <v>15</v>
      </c>
      <c r="J141" s="35"/>
      <c r="K141" s="35"/>
      <c r="L141" s="48">
        <v>15</v>
      </c>
      <c r="M141" s="35">
        <f t="shared" si="23"/>
        <v>100</v>
      </c>
      <c r="N141" s="98"/>
    </row>
    <row r="142" spans="1:15" s="5" customFormat="1" ht="14" x14ac:dyDescent="0.35">
      <c r="A142" s="217">
        <v>2</v>
      </c>
      <c r="B142" s="218" t="s">
        <v>184</v>
      </c>
      <c r="C142" s="217" t="str">
        <f>C141</f>
        <v>Giường</v>
      </c>
      <c r="D142" s="19"/>
      <c r="E142" s="97"/>
      <c r="F142" s="97"/>
      <c r="G142" s="36"/>
      <c r="H142" s="34"/>
      <c r="I142" s="19">
        <f>(I141/I152)*10000</f>
        <v>11.787819253438114</v>
      </c>
      <c r="J142" s="35"/>
      <c r="K142" s="35"/>
      <c r="L142" s="19">
        <f>(L141/L152)*10000</f>
        <v>11.363636363636363</v>
      </c>
      <c r="M142" s="35">
        <f t="shared" si="23"/>
        <v>96.401515151515156</v>
      </c>
      <c r="N142" s="98"/>
    </row>
    <row r="143" spans="1:15" s="5" customFormat="1" ht="14" x14ac:dyDescent="0.35">
      <c r="A143" s="217">
        <v>3</v>
      </c>
      <c r="B143" s="218" t="s">
        <v>185</v>
      </c>
      <c r="C143" s="217" t="s">
        <v>99</v>
      </c>
      <c r="D143" s="19"/>
      <c r="E143" s="97"/>
      <c r="F143" s="97"/>
      <c r="G143" s="36"/>
      <c r="H143" s="34"/>
      <c r="I143" s="19">
        <f>(3/I152)*10000</f>
        <v>2.3575638506876229</v>
      </c>
      <c r="J143" s="35"/>
      <c r="K143" s="35"/>
      <c r="L143" s="19">
        <f>(3/L152)*10000</f>
        <v>2.2727272727272729</v>
      </c>
      <c r="M143" s="35">
        <f t="shared" si="23"/>
        <v>96.401515151515156</v>
      </c>
      <c r="N143" s="98"/>
    </row>
    <row r="144" spans="1:15" s="5" customFormat="1" ht="14" x14ac:dyDescent="0.35">
      <c r="A144" s="217">
        <v>4</v>
      </c>
      <c r="B144" s="219" t="s">
        <v>186</v>
      </c>
      <c r="C144" s="217" t="s">
        <v>187</v>
      </c>
      <c r="D144" s="20"/>
      <c r="E144" s="97"/>
      <c r="F144" s="97"/>
      <c r="G144" s="36"/>
      <c r="H144" s="34"/>
      <c r="I144" s="20">
        <v>3</v>
      </c>
      <c r="J144" s="35"/>
      <c r="K144" s="35"/>
      <c r="L144" s="20">
        <v>3</v>
      </c>
      <c r="M144" s="35">
        <f t="shared" si="23"/>
        <v>100</v>
      </c>
      <c r="N144" s="98"/>
    </row>
    <row r="145" spans="1:14" s="5" customFormat="1" ht="14" x14ac:dyDescent="0.35">
      <c r="A145" s="217">
        <v>5</v>
      </c>
      <c r="B145" s="219" t="s">
        <v>188</v>
      </c>
      <c r="C145" s="136" t="s">
        <v>189</v>
      </c>
      <c r="D145" s="20"/>
      <c r="E145" s="97"/>
      <c r="F145" s="97"/>
      <c r="G145" s="36"/>
      <c r="H145" s="34"/>
      <c r="I145" s="20" t="s">
        <v>189</v>
      </c>
      <c r="J145" s="35"/>
      <c r="K145" s="35"/>
      <c r="L145" s="20" t="s">
        <v>189</v>
      </c>
      <c r="M145" s="35" t="s">
        <v>189</v>
      </c>
      <c r="N145" s="98"/>
    </row>
    <row r="146" spans="1:14" s="5" customFormat="1" ht="14" x14ac:dyDescent="0.35">
      <c r="A146" s="217">
        <v>6</v>
      </c>
      <c r="B146" s="218" t="s">
        <v>190</v>
      </c>
      <c r="C146" s="220" t="s">
        <v>191</v>
      </c>
      <c r="D146" s="21"/>
      <c r="E146" s="97"/>
      <c r="F146" s="97"/>
      <c r="G146" s="36"/>
      <c r="H146" s="34"/>
      <c r="I146" s="21">
        <v>6</v>
      </c>
      <c r="J146" s="35"/>
      <c r="K146" s="35"/>
      <c r="L146" s="21">
        <v>5</v>
      </c>
      <c r="M146" s="35">
        <f t="shared" si="23"/>
        <v>83.333333333333343</v>
      </c>
      <c r="N146" s="98"/>
    </row>
    <row r="147" spans="1:14" s="5" customFormat="1" ht="14" x14ac:dyDescent="0.35">
      <c r="A147" s="217">
        <v>7</v>
      </c>
      <c r="B147" s="218" t="s">
        <v>192</v>
      </c>
      <c r="C147" s="217" t="s">
        <v>24</v>
      </c>
      <c r="D147" s="21"/>
      <c r="E147" s="97"/>
      <c r="F147" s="97"/>
      <c r="G147" s="36"/>
      <c r="H147" s="34"/>
      <c r="I147" s="21">
        <v>25</v>
      </c>
      <c r="J147" s="35"/>
      <c r="K147" s="35"/>
      <c r="L147" s="21">
        <v>24.5</v>
      </c>
      <c r="M147" s="35">
        <f t="shared" si="23"/>
        <v>98</v>
      </c>
      <c r="N147" s="98"/>
    </row>
    <row r="148" spans="1:14" s="5" customFormat="1" ht="14" x14ac:dyDescent="0.35">
      <c r="A148" s="217">
        <v>8</v>
      </c>
      <c r="B148" s="218" t="s">
        <v>193</v>
      </c>
      <c r="C148" s="217" t="s">
        <v>24</v>
      </c>
      <c r="D148" s="21"/>
      <c r="E148" s="97"/>
      <c r="F148" s="97"/>
      <c r="G148" s="36"/>
      <c r="H148" s="34"/>
      <c r="I148" s="21">
        <v>100</v>
      </c>
      <c r="J148" s="35"/>
      <c r="K148" s="35"/>
      <c r="L148" s="21">
        <v>100</v>
      </c>
      <c r="M148" s="35">
        <f t="shared" si="23"/>
        <v>100</v>
      </c>
      <c r="N148" s="98"/>
    </row>
    <row r="149" spans="1:14" s="5" customFormat="1" ht="28" x14ac:dyDescent="0.35">
      <c r="A149" s="217">
        <v>9</v>
      </c>
      <c r="B149" s="218" t="s">
        <v>194</v>
      </c>
      <c r="C149" s="217" t="s">
        <v>24</v>
      </c>
      <c r="D149" s="21"/>
      <c r="E149" s="97"/>
      <c r="F149" s="97"/>
      <c r="G149" s="36"/>
      <c r="H149" s="34"/>
      <c r="I149" s="21">
        <v>95</v>
      </c>
      <c r="J149" s="35"/>
      <c r="K149" s="35"/>
      <c r="L149" s="21">
        <v>97</v>
      </c>
      <c r="M149" s="35">
        <f t="shared" si="23"/>
        <v>102.10526315789474</v>
      </c>
      <c r="N149" s="98"/>
    </row>
    <row r="150" spans="1:14" s="5" customFormat="1" ht="28" x14ac:dyDescent="0.35">
      <c r="A150" s="148">
        <v>10</v>
      </c>
      <c r="B150" s="178" t="s">
        <v>195</v>
      </c>
      <c r="C150" s="22" t="s">
        <v>24</v>
      </c>
      <c r="D150" s="23"/>
      <c r="E150" s="97"/>
      <c r="F150" s="97"/>
      <c r="G150" s="36"/>
      <c r="H150" s="34"/>
      <c r="I150" s="23">
        <v>2</v>
      </c>
      <c r="J150" s="35"/>
      <c r="K150" s="35"/>
      <c r="L150" s="23">
        <v>2.2000000000000002</v>
      </c>
      <c r="M150" s="35">
        <f t="shared" si="23"/>
        <v>110.00000000000001</v>
      </c>
      <c r="N150" s="98"/>
    </row>
    <row r="151" spans="1:14" s="5" customFormat="1" ht="14" x14ac:dyDescent="0.35">
      <c r="A151" s="140" t="s">
        <v>43</v>
      </c>
      <c r="B151" s="216" t="s">
        <v>196</v>
      </c>
      <c r="C151" s="213"/>
      <c r="D151" s="191"/>
      <c r="E151" s="97"/>
      <c r="F151" s="97"/>
      <c r="G151" s="36"/>
      <c r="H151" s="34"/>
      <c r="I151" s="35"/>
      <c r="J151" s="35"/>
      <c r="K151" s="35"/>
      <c r="L151" s="191"/>
      <c r="M151" s="35"/>
      <c r="N151" s="98"/>
    </row>
    <row r="152" spans="1:14" s="5" customFormat="1" ht="14" x14ac:dyDescent="0.35">
      <c r="A152" s="136">
        <v>1</v>
      </c>
      <c r="B152" s="221" t="s">
        <v>42</v>
      </c>
      <c r="C152" s="222" t="s">
        <v>99</v>
      </c>
      <c r="D152" s="33">
        <v>13001</v>
      </c>
      <c r="E152" s="33">
        <v>13750</v>
      </c>
      <c r="F152" s="33">
        <v>13750</v>
      </c>
      <c r="G152" s="36">
        <f t="shared" ref="G152" si="27">F152-E152</f>
        <v>0</v>
      </c>
      <c r="H152" s="34">
        <f t="shared" ref="H152" si="28">F152/D152*100</f>
        <v>105.7610953003615</v>
      </c>
      <c r="I152" s="37">
        <v>12725</v>
      </c>
      <c r="J152" s="35">
        <f t="shared" ref="J152" si="29">I152/D152*100</f>
        <v>97.877086377970926</v>
      </c>
      <c r="K152" s="35">
        <f t="shared" ref="K152" si="30">I152/F152*100</f>
        <v>92.545454545454547</v>
      </c>
      <c r="L152" s="20">
        <v>13200</v>
      </c>
      <c r="M152" s="35">
        <f t="shared" si="23"/>
        <v>103.7328094302554</v>
      </c>
      <c r="N152" s="98"/>
    </row>
    <row r="153" spans="1:14" s="5" customFormat="1" ht="30" x14ac:dyDescent="0.35">
      <c r="A153" s="148">
        <v>2</v>
      </c>
      <c r="B153" s="223" t="s">
        <v>197</v>
      </c>
      <c r="C153" s="151" t="s">
        <v>246</v>
      </c>
      <c r="D153" s="224"/>
      <c r="E153" s="97"/>
      <c r="F153" s="97"/>
      <c r="G153" s="36"/>
      <c r="H153" s="34"/>
      <c r="I153" s="224">
        <f>I152/130.17</f>
        <v>97.756779595913045</v>
      </c>
      <c r="J153" s="35"/>
      <c r="K153" s="35"/>
      <c r="L153" s="224">
        <f>L152/130.17</f>
        <v>101.40585388338327</v>
      </c>
      <c r="M153" s="35">
        <f t="shared" si="23"/>
        <v>103.7328094302554</v>
      </c>
      <c r="N153" s="98"/>
    </row>
    <row r="154" spans="1:14" s="5" customFormat="1" ht="14" x14ac:dyDescent="0.35">
      <c r="A154" s="225">
        <v>3</v>
      </c>
      <c r="B154" s="226" t="s">
        <v>198</v>
      </c>
      <c r="C154" s="227" t="s">
        <v>191</v>
      </c>
      <c r="D154" s="228"/>
      <c r="E154" s="200"/>
      <c r="F154" s="200"/>
      <c r="G154" s="81"/>
      <c r="H154" s="79"/>
      <c r="I154" s="228" t="s">
        <v>199</v>
      </c>
      <c r="J154" s="80"/>
      <c r="K154" s="80"/>
      <c r="L154" s="228">
        <v>22.7</v>
      </c>
      <c r="M154" s="80">
        <f t="shared" si="23"/>
        <v>100.44247787610618</v>
      </c>
      <c r="N154" s="128"/>
    </row>
    <row r="155" spans="1:14" s="5" customFormat="1" ht="14" x14ac:dyDescent="0.35">
      <c r="A155" s="229">
        <v>4</v>
      </c>
      <c r="B155" s="230" t="s">
        <v>200</v>
      </c>
      <c r="C155" s="231" t="s">
        <v>191</v>
      </c>
      <c r="D155" s="232"/>
      <c r="E155" s="205"/>
      <c r="F155" s="205"/>
      <c r="G155" s="76"/>
      <c r="H155" s="77"/>
      <c r="I155" s="232" t="s">
        <v>201</v>
      </c>
      <c r="J155" s="78"/>
      <c r="K155" s="78"/>
      <c r="L155" s="232">
        <v>2.4</v>
      </c>
      <c r="M155" s="78">
        <f t="shared" si="23"/>
        <v>96</v>
      </c>
      <c r="N155" s="133"/>
    </row>
    <row r="156" spans="1:14" s="5" customFormat="1" ht="14" x14ac:dyDescent="0.35">
      <c r="A156" s="136">
        <v>5</v>
      </c>
      <c r="B156" s="221" t="s">
        <v>202</v>
      </c>
      <c r="C156" s="222" t="s">
        <v>24</v>
      </c>
      <c r="D156" s="233"/>
      <c r="E156" s="97"/>
      <c r="F156" s="97"/>
      <c r="G156" s="36"/>
      <c r="H156" s="34"/>
      <c r="I156" s="233">
        <f>(103/100)*100</f>
        <v>103</v>
      </c>
      <c r="J156" s="35"/>
      <c r="K156" s="35"/>
      <c r="L156" s="233">
        <f>(104/100)*100</f>
        <v>104</v>
      </c>
      <c r="M156" s="35">
        <f t="shared" si="23"/>
        <v>100.97087378640776</v>
      </c>
      <c r="N156" s="98"/>
    </row>
    <row r="157" spans="1:14" s="5" customFormat="1" ht="14" x14ac:dyDescent="0.35">
      <c r="A157" s="136">
        <v>6</v>
      </c>
      <c r="B157" s="221" t="s">
        <v>203</v>
      </c>
      <c r="C157" s="222" t="s">
        <v>204</v>
      </c>
      <c r="D157" s="234"/>
      <c r="E157" s="97"/>
      <c r="F157" s="97"/>
      <c r="G157" s="36"/>
      <c r="H157" s="34"/>
      <c r="I157" s="234">
        <v>67</v>
      </c>
      <c r="J157" s="35"/>
      <c r="K157" s="35"/>
      <c r="L157" s="234">
        <v>67.5</v>
      </c>
      <c r="M157" s="35">
        <f t="shared" si="23"/>
        <v>100.74626865671641</v>
      </c>
      <c r="N157" s="98"/>
    </row>
    <row r="158" spans="1:14" s="5" customFormat="1" ht="14" x14ac:dyDescent="0.35">
      <c r="A158" s="140" t="s">
        <v>93</v>
      </c>
      <c r="B158" s="216" t="s">
        <v>205</v>
      </c>
      <c r="C158" s="140"/>
      <c r="D158" s="24"/>
      <c r="E158" s="97"/>
      <c r="F158" s="97"/>
      <c r="G158" s="36"/>
      <c r="H158" s="34"/>
      <c r="I158" s="24"/>
      <c r="J158" s="35"/>
      <c r="K158" s="35"/>
      <c r="L158" s="24"/>
      <c r="M158" s="35"/>
      <c r="N158" s="98"/>
    </row>
    <row r="159" spans="1:14" s="5" customFormat="1" ht="14" x14ac:dyDescent="0.35">
      <c r="A159" s="136">
        <v>1</v>
      </c>
      <c r="B159" s="152" t="s">
        <v>206</v>
      </c>
      <c r="C159" s="136" t="s">
        <v>99</v>
      </c>
      <c r="D159" s="62"/>
      <c r="E159" s="97"/>
      <c r="F159" s="97"/>
      <c r="G159" s="36"/>
      <c r="H159" s="34"/>
      <c r="I159" s="62">
        <v>7215</v>
      </c>
      <c r="J159" s="35"/>
      <c r="K159" s="35"/>
      <c r="L159" s="62">
        <v>7247</v>
      </c>
      <c r="M159" s="35">
        <f t="shared" si="23"/>
        <v>100.44352044352046</v>
      </c>
      <c r="N159" s="98"/>
    </row>
    <row r="160" spans="1:14" s="5" customFormat="1" ht="28" x14ac:dyDescent="0.35">
      <c r="A160" s="136">
        <v>2</v>
      </c>
      <c r="B160" s="235" t="s">
        <v>207</v>
      </c>
      <c r="C160" s="186" t="s">
        <v>99</v>
      </c>
      <c r="D160" s="62"/>
      <c r="E160" s="97"/>
      <c r="F160" s="97"/>
      <c r="G160" s="36"/>
      <c r="H160" s="34"/>
      <c r="I160" s="63">
        <v>7115</v>
      </c>
      <c r="J160" s="35"/>
      <c r="K160" s="35"/>
      <c r="L160" s="63">
        <v>7147</v>
      </c>
      <c r="M160" s="35">
        <f t="shared" si="23"/>
        <v>100.44975404075896</v>
      </c>
      <c r="N160" s="98"/>
    </row>
    <row r="161" spans="1:14" s="5" customFormat="1" ht="14" x14ac:dyDescent="0.35">
      <c r="A161" s="217"/>
      <c r="B161" s="236" t="s">
        <v>247</v>
      </c>
      <c r="C161" s="136" t="s">
        <v>99</v>
      </c>
      <c r="D161" s="62"/>
      <c r="E161" s="97"/>
      <c r="F161" s="97"/>
      <c r="G161" s="36"/>
      <c r="H161" s="34"/>
      <c r="I161" s="62">
        <v>100</v>
      </c>
      <c r="J161" s="35"/>
      <c r="K161" s="35"/>
      <c r="L161" s="62">
        <v>120</v>
      </c>
      <c r="M161" s="35">
        <f t="shared" si="23"/>
        <v>120</v>
      </c>
      <c r="N161" s="98"/>
    </row>
    <row r="162" spans="1:14" s="5" customFormat="1" ht="14" x14ac:dyDescent="0.35">
      <c r="A162" s="237"/>
      <c r="B162" s="236" t="s">
        <v>248</v>
      </c>
      <c r="C162" s="136" t="s">
        <v>99</v>
      </c>
      <c r="D162" s="24"/>
      <c r="E162" s="97"/>
      <c r="F162" s="97"/>
      <c r="G162" s="36"/>
      <c r="H162" s="34"/>
      <c r="I162" s="24">
        <v>35</v>
      </c>
      <c r="J162" s="35"/>
      <c r="K162" s="35"/>
      <c r="L162" s="24">
        <v>42</v>
      </c>
      <c r="M162" s="35">
        <f t="shared" si="23"/>
        <v>120</v>
      </c>
      <c r="N162" s="98"/>
    </row>
    <row r="163" spans="1:14" s="5" customFormat="1" ht="14" x14ac:dyDescent="0.35">
      <c r="A163" s="136">
        <v>3</v>
      </c>
      <c r="B163" s="235" t="s">
        <v>208</v>
      </c>
      <c r="C163" s="136"/>
      <c r="D163" s="24"/>
      <c r="E163" s="97"/>
      <c r="F163" s="97"/>
      <c r="G163" s="36"/>
      <c r="H163" s="34"/>
      <c r="I163" s="24"/>
      <c r="J163" s="35"/>
      <c r="K163" s="35"/>
      <c r="L163" s="24"/>
      <c r="M163" s="35"/>
      <c r="N163" s="98"/>
    </row>
    <row r="164" spans="1:14" s="5" customFormat="1" ht="14" x14ac:dyDescent="0.35">
      <c r="A164" s="213"/>
      <c r="B164" s="215" t="s">
        <v>209</v>
      </c>
      <c r="C164" s="213" t="s">
        <v>24</v>
      </c>
      <c r="D164" s="24"/>
      <c r="E164" s="97"/>
      <c r="F164" s="97"/>
      <c r="G164" s="36"/>
      <c r="H164" s="34"/>
      <c r="I164" s="24">
        <v>1</v>
      </c>
      <c r="J164" s="35"/>
      <c r="K164" s="35"/>
      <c r="L164" s="25">
        <v>1.2</v>
      </c>
      <c r="M164" s="35">
        <f t="shared" si="23"/>
        <v>120</v>
      </c>
      <c r="N164" s="98"/>
    </row>
    <row r="165" spans="1:14" s="5" customFormat="1" ht="14" x14ac:dyDescent="0.35">
      <c r="A165" s="213"/>
      <c r="B165" s="215" t="s">
        <v>210</v>
      </c>
      <c r="C165" s="213" t="s">
        <v>24</v>
      </c>
      <c r="D165" s="64"/>
      <c r="E165" s="97"/>
      <c r="F165" s="97"/>
      <c r="G165" s="36"/>
      <c r="H165" s="34"/>
      <c r="I165" s="64">
        <v>90</v>
      </c>
      <c r="J165" s="35"/>
      <c r="K165" s="35"/>
      <c r="L165" s="64">
        <f>100-L166-L164</f>
        <v>88.8</v>
      </c>
      <c r="M165" s="35">
        <f t="shared" si="23"/>
        <v>98.666666666666657</v>
      </c>
      <c r="N165" s="98"/>
    </row>
    <row r="166" spans="1:14" s="5" customFormat="1" ht="14" x14ac:dyDescent="0.35">
      <c r="A166" s="213"/>
      <c r="B166" s="215" t="s">
        <v>211</v>
      </c>
      <c r="C166" s="213" t="s">
        <v>24</v>
      </c>
      <c r="D166" s="24"/>
      <c r="E166" s="97"/>
      <c r="F166" s="97"/>
      <c r="G166" s="36"/>
      <c r="H166" s="34"/>
      <c r="I166" s="24">
        <v>9</v>
      </c>
      <c r="J166" s="35"/>
      <c r="K166" s="35"/>
      <c r="L166" s="24">
        <v>10</v>
      </c>
      <c r="M166" s="35">
        <f t="shared" si="23"/>
        <v>111.11111111111111</v>
      </c>
      <c r="N166" s="98"/>
    </row>
    <row r="167" spans="1:14" s="5" customFormat="1" ht="28" x14ac:dyDescent="0.35">
      <c r="A167" s="217">
        <v>4</v>
      </c>
      <c r="B167" s="235" t="s">
        <v>212</v>
      </c>
      <c r="C167" s="211" t="s">
        <v>99</v>
      </c>
      <c r="D167" s="65"/>
      <c r="E167" s="97"/>
      <c r="F167" s="97"/>
      <c r="G167" s="36"/>
      <c r="H167" s="34"/>
      <c r="I167" s="65">
        <v>16</v>
      </c>
      <c r="J167" s="35"/>
      <c r="K167" s="35"/>
      <c r="L167" s="65">
        <v>16</v>
      </c>
      <c r="M167" s="35">
        <f t="shared" si="23"/>
        <v>100</v>
      </c>
      <c r="N167" s="98"/>
    </row>
    <row r="168" spans="1:14" s="5" customFormat="1" ht="14" x14ac:dyDescent="0.35">
      <c r="A168" s="140" t="s">
        <v>139</v>
      </c>
      <c r="B168" s="216" t="s">
        <v>213</v>
      </c>
      <c r="C168" s="140"/>
      <c r="D168" s="24"/>
      <c r="E168" s="97"/>
      <c r="F168" s="97"/>
      <c r="G168" s="36"/>
      <c r="H168" s="34"/>
      <c r="I168" s="35"/>
      <c r="J168" s="35"/>
      <c r="K168" s="35"/>
      <c r="L168" s="35"/>
      <c r="M168" s="35"/>
      <c r="N168" s="98"/>
    </row>
    <row r="169" spans="1:14" s="5" customFormat="1" ht="14" x14ac:dyDescent="0.35">
      <c r="A169" s="96">
        <v>1</v>
      </c>
      <c r="B169" s="238" t="s">
        <v>44</v>
      </c>
      <c r="C169" s="136" t="s">
        <v>214</v>
      </c>
      <c r="D169" s="239">
        <v>2790</v>
      </c>
      <c r="E169" s="239">
        <v>3559</v>
      </c>
      <c r="F169" s="239">
        <v>3559</v>
      </c>
      <c r="G169" s="36">
        <f t="shared" ref="G169:G172" si="31">F169-E169</f>
        <v>0</v>
      </c>
      <c r="H169" s="34">
        <f t="shared" ref="H169:H172" si="32">F169/D169*100</f>
        <v>127.56272401433692</v>
      </c>
      <c r="I169" s="37">
        <v>2609</v>
      </c>
      <c r="J169" s="35">
        <f t="shared" ref="J169:J172" si="33">I169/D169*100</f>
        <v>93.512544802867382</v>
      </c>
      <c r="K169" s="35">
        <f t="shared" ref="K169" si="34">I169/F169*100</f>
        <v>73.307108738409667</v>
      </c>
      <c r="L169" s="37">
        <f>I169+I169*0.01</f>
        <v>2635.09</v>
      </c>
      <c r="M169" s="35">
        <f t="shared" si="23"/>
        <v>101</v>
      </c>
      <c r="N169" s="98"/>
    </row>
    <row r="170" spans="1:14" s="5" customFormat="1" ht="14" x14ac:dyDescent="0.35">
      <c r="A170" s="96">
        <v>2</v>
      </c>
      <c r="B170" s="238" t="s">
        <v>46</v>
      </c>
      <c r="C170" s="136" t="s">
        <v>215</v>
      </c>
      <c r="D170" s="239">
        <v>360</v>
      </c>
      <c r="E170" s="239">
        <v>127</v>
      </c>
      <c r="F170" s="239">
        <v>127</v>
      </c>
      <c r="G170" s="36">
        <f t="shared" si="31"/>
        <v>0</v>
      </c>
      <c r="H170" s="34">
        <f t="shared" si="32"/>
        <v>35.277777777777779</v>
      </c>
      <c r="I170" s="35">
        <v>284</v>
      </c>
      <c r="J170" s="35">
        <f t="shared" si="33"/>
        <v>78.888888888888886</v>
      </c>
      <c r="K170" s="35">
        <f>(F170/I170)*100</f>
        <v>44.718309859154928</v>
      </c>
      <c r="L170" s="35">
        <f>I170-L171</f>
        <v>209</v>
      </c>
      <c r="M170" s="35">
        <f t="shared" ref="M170:M190" si="35">L170/I170*100</f>
        <v>73.591549295774655</v>
      </c>
      <c r="N170" s="98"/>
    </row>
    <row r="171" spans="1:14" s="5" customFormat="1" ht="14" x14ac:dyDescent="0.35">
      <c r="A171" s="96">
        <v>3</v>
      </c>
      <c r="B171" s="98" t="s">
        <v>47</v>
      </c>
      <c r="C171" s="136" t="s">
        <v>45</v>
      </c>
      <c r="D171" s="239">
        <v>83</v>
      </c>
      <c r="E171" s="239">
        <v>233</v>
      </c>
      <c r="F171" s="239">
        <v>233</v>
      </c>
      <c r="G171" s="36">
        <f t="shared" si="31"/>
        <v>0</v>
      </c>
      <c r="H171" s="34">
        <f t="shared" si="32"/>
        <v>280.72289156626505</v>
      </c>
      <c r="I171" s="35">
        <f>D170-I170</f>
        <v>76</v>
      </c>
      <c r="J171" s="35">
        <f t="shared" si="33"/>
        <v>91.566265060240966</v>
      </c>
      <c r="K171" s="35">
        <f t="shared" ref="K171" si="36">I171/F171*100</f>
        <v>32.618025751072963</v>
      </c>
      <c r="L171" s="35">
        <v>75</v>
      </c>
      <c r="M171" s="35">
        <f t="shared" si="35"/>
        <v>98.68421052631578</v>
      </c>
      <c r="N171" s="98"/>
    </row>
    <row r="172" spans="1:14" s="5" customFormat="1" ht="14" x14ac:dyDescent="0.35">
      <c r="A172" s="96">
        <v>4</v>
      </c>
      <c r="B172" s="98" t="s">
        <v>48</v>
      </c>
      <c r="C172" s="136" t="s">
        <v>24</v>
      </c>
      <c r="D172" s="240">
        <v>12.9</v>
      </c>
      <c r="E172" s="241">
        <v>3.57</v>
      </c>
      <c r="F172" s="241">
        <v>3.57</v>
      </c>
      <c r="G172" s="36">
        <f t="shared" si="31"/>
        <v>0</v>
      </c>
      <c r="H172" s="34">
        <f t="shared" si="32"/>
        <v>27.674418604651162</v>
      </c>
      <c r="I172" s="56">
        <f>(I170/I169)*100</f>
        <v>10.8853967037179</v>
      </c>
      <c r="J172" s="35">
        <f t="shared" si="33"/>
        <v>84.382920183859682</v>
      </c>
      <c r="K172" s="35">
        <f>(F172/I172)*100</f>
        <v>32.796232394366193</v>
      </c>
      <c r="L172" s="56">
        <f>L170/L169*100</f>
        <v>7.9314179022348368</v>
      </c>
      <c r="M172" s="35">
        <f t="shared" si="35"/>
        <v>72.862920094826364</v>
      </c>
      <c r="N172" s="98"/>
    </row>
    <row r="173" spans="1:14" s="5" customFormat="1" ht="14" x14ac:dyDescent="0.35">
      <c r="A173" s="140" t="s">
        <v>148</v>
      </c>
      <c r="B173" s="216" t="s">
        <v>216</v>
      </c>
      <c r="C173" s="140"/>
      <c r="D173" s="24"/>
      <c r="E173" s="97"/>
      <c r="F173" s="97"/>
      <c r="G173" s="36"/>
      <c r="H173" s="34"/>
      <c r="I173" s="35"/>
      <c r="J173" s="35"/>
      <c r="K173" s="35"/>
      <c r="L173" s="35"/>
      <c r="M173" s="35"/>
      <c r="N173" s="98"/>
    </row>
    <row r="174" spans="1:14" s="5" customFormat="1" ht="14" x14ac:dyDescent="0.35">
      <c r="A174" s="180"/>
      <c r="B174" s="178" t="s">
        <v>217</v>
      </c>
      <c r="C174" s="180"/>
      <c r="D174" s="24"/>
      <c r="E174" s="97"/>
      <c r="F174" s="97"/>
      <c r="G174" s="36"/>
      <c r="H174" s="34"/>
      <c r="I174" s="35"/>
      <c r="J174" s="35"/>
      <c r="K174" s="35"/>
      <c r="L174" s="35"/>
      <c r="M174" s="35"/>
      <c r="N174" s="98"/>
    </row>
    <row r="175" spans="1:14" s="5" customFormat="1" ht="14" x14ac:dyDescent="0.35">
      <c r="A175" s="180"/>
      <c r="B175" s="178" t="s">
        <v>218</v>
      </c>
      <c r="C175" s="180" t="s">
        <v>24</v>
      </c>
      <c r="D175" s="185"/>
      <c r="E175" s="97"/>
      <c r="F175" s="97"/>
      <c r="G175" s="36"/>
      <c r="H175" s="34"/>
      <c r="I175" s="19">
        <v>94.98</v>
      </c>
      <c r="J175" s="35"/>
      <c r="K175" s="35"/>
      <c r="L175" s="66">
        <v>95.2</v>
      </c>
      <c r="M175" s="35">
        <f t="shared" si="35"/>
        <v>100.23162771109708</v>
      </c>
      <c r="N175" s="98"/>
    </row>
    <row r="176" spans="1:14" s="5" customFormat="1" ht="14" x14ac:dyDescent="0.35">
      <c r="A176" s="180"/>
      <c r="B176" s="178" t="s">
        <v>219</v>
      </c>
      <c r="C176" s="180" t="s">
        <v>24</v>
      </c>
      <c r="D176" s="185"/>
      <c r="E176" s="97"/>
      <c r="F176" s="97"/>
      <c r="G176" s="36"/>
      <c r="H176" s="34"/>
      <c r="I176" s="25">
        <v>100</v>
      </c>
      <c r="J176" s="35"/>
      <c r="K176" s="35"/>
      <c r="L176" s="67">
        <v>100</v>
      </c>
      <c r="M176" s="35">
        <f t="shared" si="35"/>
        <v>100</v>
      </c>
      <c r="N176" s="98"/>
    </row>
    <row r="177" spans="1:14" s="5" customFormat="1" ht="14" x14ac:dyDescent="0.35">
      <c r="A177" s="180"/>
      <c r="B177" s="178" t="s">
        <v>220</v>
      </c>
      <c r="C177" s="180" t="s">
        <v>24</v>
      </c>
      <c r="D177" s="185"/>
      <c r="E177" s="97"/>
      <c r="F177" s="97"/>
      <c r="G177" s="36"/>
      <c r="H177" s="34"/>
      <c r="I177" s="24">
        <v>87</v>
      </c>
      <c r="J177" s="35"/>
      <c r="K177" s="35"/>
      <c r="L177" s="67">
        <v>100</v>
      </c>
      <c r="M177" s="35">
        <f t="shared" si="35"/>
        <v>114.94252873563218</v>
      </c>
      <c r="N177" s="98"/>
    </row>
    <row r="178" spans="1:14" s="5" customFormat="1" ht="14" x14ac:dyDescent="0.35">
      <c r="A178" s="140" t="s">
        <v>221</v>
      </c>
      <c r="B178" s="216" t="s">
        <v>222</v>
      </c>
      <c r="C178" s="140"/>
      <c r="D178" s="25"/>
      <c r="E178" s="97"/>
      <c r="F178" s="97"/>
      <c r="G178" s="36"/>
      <c r="H178" s="34"/>
      <c r="I178" s="35"/>
      <c r="J178" s="35"/>
      <c r="K178" s="35"/>
      <c r="L178" s="35"/>
      <c r="M178" s="35"/>
      <c r="N178" s="98"/>
    </row>
    <row r="179" spans="1:14" s="5" customFormat="1" ht="14" x14ac:dyDescent="0.35">
      <c r="A179" s="136">
        <v>2</v>
      </c>
      <c r="B179" s="242" t="s">
        <v>223</v>
      </c>
      <c r="C179" s="136" t="s">
        <v>224</v>
      </c>
      <c r="D179" s="185"/>
      <c r="E179" s="97"/>
      <c r="F179" s="97"/>
      <c r="G179" s="36"/>
      <c r="H179" s="34"/>
      <c r="I179" s="24">
        <v>264</v>
      </c>
      <c r="J179" s="35"/>
      <c r="K179" s="35"/>
      <c r="L179" s="24">
        <v>270</v>
      </c>
      <c r="M179" s="35">
        <f t="shared" si="35"/>
        <v>102.27272727272727</v>
      </c>
      <c r="N179" s="98"/>
    </row>
    <row r="180" spans="1:14" s="5" customFormat="1" ht="14" x14ac:dyDescent="0.35">
      <c r="A180" s="136">
        <v>3</v>
      </c>
      <c r="B180" s="235" t="s">
        <v>225</v>
      </c>
      <c r="C180" s="136" t="s">
        <v>224</v>
      </c>
      <c r="D180" s="185"/>
      <c r="E180" s="97"/>
      <c r="F180" s="97"/>
      <c r="G180" s="36"/>
      <c r="H180" s="34"/>
      <c r="I180" s="24">
        <v>23</v>
      </c>
      <c r="J180" s="35"/>
      <c r="K180" s="35"/>
      <c r="L180" s="24">
        <v>26</v>
      </c>
      <c r="M180" s="35">
        <f t="shared" si="35"/>
        <v>113.04347826086956</v>
      </c>
      <c r="N180" s="98"/>
    </row>
    <row r="181" spans="1:14" s="5" customFormat="1" ht="28" x14ac:dyDescent="0.35">
      <c r="A181" s="140" t="s">
        <v>257</v>
      </c>
      <c r="B181" s="216" t="s">
        <v>226</v>
      </c>
      <c r="C181" s="136"/>
      <c r="D181" s="185"/>
      <c r="E181" s="97"/>
      <c r="F181" s="97"/>
      <c r="G181" s="36"/>
      <c r="H181" s="34"/>
      <c r="I181" s="68"/>
      <c r="J181" s="35"/>
      <c r="K181" s="35"/>
      <c r="L181" s="68"/>
      <c r="M181" s="35"/>
      <c r="N181" s="98"/>
    </row>
    <row r="182" spans="1:14" s="5" customFormat="1" ht="28" x14ac:dyDescent="0.35">
      <c r="A182" s="186">
        <v>1</v>
      </c>
      <c r="B182" s="190" t="s">
        <v>227</v>
      </c>
      <c r="C182" s="136" t="s">
        <v>228</v>
      </c>
      <c r="D182" s="185"/>
      <c r="E182" s="97"/>
      <c r="F182" s="97"/>
      <c r="G182" s="36"/>
      <c r="H182" s="34"/>
      <c r="I182" s="69">
        <v>6050</v>
      </c>
      <c r="J182" s="35"/>
      <c r="K182" s="35"/>
      <c r="L182" s="69">
        <v>6330</v>
      </c>
      <c r="M182" s="35">
        <f t="shared" si="35"/>
        <v>104.62809917355371</v>
      </c>
      <c r="N182" s="98"/>
    </row>
    <row r="183" spans="1:14" s="5" customFormat="1" ht="14" x14ac:dyDescent="0.35">
      <c r="A183" s="136">
        <v>2</v>
      </c>
      <c r="B183" s="243" t="s">
        <v>229</v>
      </c>
      <c r="C183" s="136" t="s">
        <v>24</v>
      </c>
      <c r="D183" s="185"/>
      <c r="E183" s="97"/>
      <c r="F183" s="97"/>
      <c r="G183" s="36"/>
      <c r="H183" s="34"/>
      <c r="I183" s="68">
        <f>I182/D152*100</f>
        <v>46.534881932159067</v>
      </c>
      <c r="J183" s="35"/>
      <c r="K183" s="35"/>
      <c r="L183" s="68">
        <f>L182/L152*100</f>
        <v>47.954545454545453</v>
      </c>
      <c r="M183" s="35">
        <f t="shared" si="35"/>
        <v>103.05075131480091</v>
      </c>
      <c r="N183" s="98"/>
    </row>
    <row r="184" spans="1:14" s="5" customFormat="1" ht="14" x14ac:dyDescent="0.35">
      <c r="A184" s="136">
        <v>3</v>
      </c>
      <c r="B184" s="243" t="s">
        <v>230</v>
      </c>
      <c r="C184" s="136" t="s">
        <v>231</v>
      </c>
      <c r="D184" s="185"/>
      <c r="E184" s="97"/>
      <c r="F184" s="97"/>
      <c r="G184" s="36"/>
      <c r="H184" s="34"/>
      <c r="I184" s="68">
        <v>2</v>
      </c>
      <c r="J184" s="35"/>
      <c r="K184" s="35"/>
      <c r="L184" s="68">
        <v>2</v>
      </c>
      <c r="M184" s="35">
        <f t="shared" si="35"/>
        <v>100</v>
      </c>
      <c r="N184" s="98"/>
    </row>
    <row r="185" spans="1:14" s="5" customFormat="1" ht="14" x14ac:dyDescent="0.35">
      <c r="A185" s="225">
        <v>4</v>
      </c>
      <c r="B185" s="244" t="s">
        <v>232</v>
      </c>
      <c r="C185" s="245" t="s">
        <v>24</v>
      </c>
      <c r="D185" s="246"/>
      <c r="E185" s="200"/>
      <c r="F185" s="200"/>
      <c r="G185" s="81"/>
      <c r="H185" s="79"/>
      <c r="I185" s="84">
        <v>100</v>
      </c>
      <c r="J185" s="80"/>
      <c r="K185" s="80"/>
      <c r="L185" s="84">
        <v>100</v>
      </c>
      <c r="M185" s="80">
        <f t="shared" si="35"/>
        <v>100</v>
      </c>
      <c r="N185" s="128"/>
    </row>
    <row r="186" spans="1:14" s="5" customFormat="1" ht="14" x14ac:dyDescent="0.35">
      <c r="A186" s="247">
        <v>5</v>
      </c>
      <c r="B186" s="248" t="s">
        <v>233</v>
      </c>
      <c r="C186" s="249" t="s">
        <v>24</v>
      </c>
      <c r="D186" s="250"/>
      <c r="E186" s="205"/>
      <c r="F186" s="205"/>
      <c r="G186" s="76"/>
      <c r="H186" s="77"/>
      <c r="I186" s="83">
        <v>100</v>
      </c>
      <c r="J186" s="78"/>
      <c r="K186" s="78"/>
      <c r="L186" s="83">
        <v>100</v>
      </c>
      <c r="M186" s="78">
        <f t="shared" si="35"/>
        <v>100</v>
      </c>
      <c r="N186" s="133"/>
    </row>
    <row r="187" spans="1:14" s="5" customFormat="1" ht="14" x14ac:dyDescent="0.35">
      <c r="A187" s="180">
        <v>6</v>
      </c>
      <c r="B187" s="178" t="s">
        <v>234</v>
      </c>
      <c r="C187" s="180" t="s">
        <v>235</v>
      </c>
      <c r="D187" s="185"/>
      <c r="E187" s="97"/>
      <c r="F187" s="97"/>
      <c r="G187" s="36"/>
      <c r="H187" s="34"/>
      <c r="I187" s="70">
        <v>219</v>
      </c>
      <c r="J187" s="35"/>
      <c r="K187" s="35"/>
      <c r="L187" s="68">
        <v>219</v>
      </c>
      <c r="M187" s="35">
        <f t="shared" si="35"/>
        <v>100</v>
      </c>
      <c r="N187" s="98"/>
    </row>
    <row r="188" spans="1:14" s="5" customFormat="1" ht="14" x14ac:dyDescent="0.35">
      <c r="A188" s="251" t="s">
        <v>260</v>
      </c>
      <c r="B188" s="252" t="s">
        <v>256</v>
      </c>
      <c r="C188" s="251"/>
      <c r="D188" s="185"/>
      <c r="E188" s="97"/>
      <c r="F188" s="97"/>
      <c r="G188" s="36"/>
      <c r="H188" s="34"/>
      <c r="I188" s="26"/>
      <c r="J188" s="35"/>
      <c r="K188" s="35"/>
      <c r="L188" s="27"/>
      <c r="M188" s="35"/>
      <c r="N188" s="98"/>
    </row>
    <row r="189" spans="1:14" s="5" customFormat="1" ht="28" x14ac:dyDescent="0.35">
      <c r="A189" s="251">
        <v>1</v>
      </c>
      <c r="B189" s="178" t="s">
        <v>262</v>
      </c>
      <c r="C189" s="180" t="s">
        <v>24</v>
      </c>
      <c r="D189" s="185"/>
      <c r="E189" s="97"/>
      <c r="F189" s="97"/>
      <c r="G189" s="36"/>
      <c r="H189" s="34"/>
      <c r="I189" s="70">
        <v>98</v>
      </c>
      <c r="J189" s="35"/>
      <c r="K189" s="35"/>
      <c r="L189" s="68">
        <v>98</v>
      </c>
      <c r="M189" s="35">
        <f t="shared" si="35"/>
        <v>100</v>
      </c>
      <c r="N189" s="98"/>
    </row>
    <row r="190" spans="1:14" s="5" customFormat="1" ht="14" x14ac:dyDescent="0.35">
      <c r="A190" s="251">
        <v>2</v>
      </c>
      <c r="B190" s="178" t="s">
        <v>255</v>
      </c>
      <c r="C190" s="180" t="s">
        <v>24</v>
      </c>
      <c r="D190" s="185"/>
      <c r="E190" s="97"/>
      <c r="F190" s="97"/>
      <c r="G190" s="36"/>
      <c r="H190" s="34"/>
      <c r="I190" s="70">
        <v>54</v>
      </c>
      <c r="J190" s="35"/>
      <c r="K190" s="35"/>
      <c r="L190" s="68">
        <v>60</v>
      </c>
      <c r="M190" s="35">
        <f t="shared" si="35"/>
        <v>111.11111111111111</v>
      </c>
      <c r="N190" s="98"/>
    </row>
    <row r="191" spans="1:14" s="5" customFormat="1" ht="14" x14ac:dyDescent="0.35">
      <c r="A191" s="253" t="s">
        <v>258</v>
      </c>
      <c r="B191" s="254" t="s">
        <v>259</v>
      </c>
      <c r="C191" s="255"/>
      <c r="D191" s="49"/>
      <c r="E191" s="49"/>
      <c r="F191" s="49"/>
      <c r="G191" s="49"/>
      <c r="H191" s="49"/>
      <c r="I191" s="49"/>
      <c r="J191" s="49"/>
      <c r="K191" s="49"/>
      <c r="L191" s="35"/>
      <c r="M191" s="35"/>
      <c r="N191" s="256"/>
    </row>
    <row r="192" spans="1:14" s="5" customFormat="1" ht="14" x14ac:dyDescent="0.35">
      <c r="A192" s="253">
        <v>1</v>
      </c>
      <c r="B192" s="254" t="s">
        <v>90</v>
      </c>
      <c r="C192" s="255"/>
      <c r="D192" s="49"/>
      <c r="E192" s="49"/>
      <c r="F192" s="49"/>
      <c r="G192" s="49"/>
      <c r="H192" s="49"/>
      <c r="I192" s="49"/>
      <c r="J192" s="49"/>
      <c r="K192" s="49"/>
      <c r="L192" s="35"/>
      <c r="M192" s="35"/>
      <c r="N192" s="256"/>
    </row>
    <row r="193" spans="1:14" s="5" customFormat="1" ht="14" x14ac:dyDescent="0.35">
      <c r="A193" s="257" t="s">
        <v>94</v>
      </c>
      <c r="B193" s="258" t="s">
        <v>108</v>
      </c>
      <c r="C193" s="257" t="s">
        <v>24</v>
      </c>
      <c r="D193" s="50">
        <v>100</v>
      </c>
      <c r="E193" s="51"/>
      <c r="F193" s="50">
        <v>100</v>
      </c>
      <c r="G193" s="50"/>
      <c r="H193" s="52">
        <f>(F193/D193)*100</f>
        <v>100</v>
      </c>
      <c r="I193" s="52">
        <v>100</v>
      </c>
      <c r="J193" s="52">
        <f>(I193/D193)*100</f>
        <v>100</v>
      </c>
      <c r="K193" s="50">
        <f>(I193/F193)*100</f>
        <v>100</v>
      </c>
      <c r="L193" s="35">
        <v>100</v>
      </c>
      <c r="M193" s="35">
        <f t="shared" ref="M193:M195" si="37">(L193/I193)*100</f>
        <v>100</v>
      </c>
      <c r="N193" s="256"/>
    </row>
    <row r="194" spans="1:14" s="5" customFormat="1" ht="14" x14ac:dyDescent="0.3">
      <c r="A194" s="260" t="s">
        <v>95</v>
      </c>
      <c r="B194" s="107" t="s">
        <v>91</v>
      </c>
      <c r="C194" s="262" t="s">
        <v>24</v>
      </c>
      <c r="D194" s="53"/>
      <c r="E194" s="53"/>
      <c r="F194" s="53"/>
      <c r="G194" s="53"/>
      <c r="H194" s="53"/>
      <c r="I194" s="52">
        <v>85</v>
      </c>
      <c r="J194" s="53"/>
      <c r="K194" s="53"/>
      <c r="L194" s="35">
        <v>50</v>
      </c>
      <c r="M194" s="35">
        <f t="shared" si="37"/>
        <v>58.82352941176471</v>
      </c>
      <c r="N194" s="256"/>
    </row>
    <row r="195" spans="1:14" s="5" customFormat="1" ht="28" x14ac:dyDescent="0.35">
      <c r="A195" s="260" t="s">
        <v>96</v>
      </c>
      <c r="B195" s="263" t="s">
        <v>92</v>
      </c>
      <c r="C195" s="264" t="s">
        <v>24</v>
      </c>
      <c r="D195" s="49"/>
      <c r="E195" s="49"/>
      <c r="F195" s="49"/>
      <c r="G195" s="49"/>
      <c r="H195" s="53"/>
      <c r="I195" s="71">
        <v>85</v>
      </c>
      <c r="J195" s="49"/>
      <c r="K195" s="49"/>
      <c r="L195" s="35">
        <v>50</v>
      </c>
      <c r="M195" s="35">
        <f t="shared" si="37"/>
        <v>58.82352941176471</v>
      </c>
      <c r="N195" s="256"/>
    </row>
    <row r="196" spans="1:14" s="5" customFormat="1" ht="14" x14ac:dyDescent="0.35">
      <c r="A196" s="265">
        <v>2</v>
      </c>
      <c r="B196" s="254" t="s">
        <v>97</v>
      </c>
      <c r="C196" s="264"/>
      <c r="D196" s="49"/>
      <c r="E196" s="49"/>
      <c r="F196" s="49"/>
      <c r="G196" s="49"/>
      <c r="H196" s="53"/>
      <c r="I196" s="72"/>
      <c r="J196" s="49"/>
      <c r="K196" s="49"/>
      <c r="L196" s="35"/>
      <c r="M196" s="35"/>
      <c r="N196" s="256"/>
    </row>
    <row r="197" spans="1:14" s="5" customFormat="1" ht="14" x14ac:dyDescent="0.35">
      <c r="A197" s="260" t="s">
        <v>98</v>
      </c>
      <c r="B197" s="263" t="s">
        <v>110</v>
      </c>
      <c r="C197" s="264" t="s">
        <v>99</v>
      </c>
      <c r="D197" s="50">
        <v>100</v>
      </c>
      <c r="E197" s="51"/>
      <c r="F197" s="50">
        <v>100</v>
      </c>
      <c r="G197" s="54"/>
      <c r="H197" s="50">
        <f>(F197/D197)*100</f>
        <v>100</v>
      </c>
      <c r="I197" s="12">
        <v>100</v>
      </c>
      <c r="J197" s="50">
        <f>(I197/D197)*100</f>
        <v>100</v>
      </c>
      <c r="K197" s="50">
        <f>(I197/F197)*100</f>
        <v>100</v>
      </c>
      <c r="L197" s="13">
        <v>100</v>
      </c>
      <c r="M197" s="13">
        <f>(L197/I197)*100</f>
        <v>100</v>
      </c>
      <c r="N197" s="256"/>
    </row>
    <row r="198" spans="1:14" s="5" customFormat="1" ht="28" x14ac:dyDescent="0.35">
      <c r="A198" s="260" t="s">
        <v>103</v>
      </c>
      <c r="B198" s="266" t="s">
        <v>101</v>
      </c>
      <c r="C198" s="259" t="s">
        <v>102</v>
      </c>
      <c r="D198" s="12" t="s">
        <v>102</v>
      </c>
      <c r="E198" s="12">
        <v>100</v>
      </c>
      <c r="F198" s="12" t="s">
        <v>102</v>
      </c>
      <c r="G198" s="12">
        <v>100</v>
      </c>
      <c r="H198" s="12"/>
      <c r="I198" s="12" t="s">
        <v>102</v>
      </c>
      <c r="J198" s="12">
        <v>100</v>
      </c>
      <c r="K198" s="12">
        <v>100</v>
      </c>
      <c r="L198" s="12">
        <v>100</v>
      </c>
      <c r="M198" s="12">
        <v>100</v>
      </c>
      <c r="N198" s="256"/>
    </row>
    <row r="199" spans="1:14" s="5" customFormat="1" ht="28" x14ac:dyDescent="0.35">
      <c r="A199" s="260" t="s">
        <v>104</v>
      </c>
      <c r="B199" s="266" t="s">
        <v>100</v>
      </c>
      <c r="C199" s="259" t="s">
        <v>24</v>
      </c>
      <c r="D199" s="12">
        <v>80</v>
      </c>
      <c r="E199" s="12"/>
      <c r="F199" s="12">
        <v>80</v>
      </c>
      <c r="G199" s="12"/>
      <c r="H199" s="12">
        <v>100</v>
      </c>
      <c r="I199" s="12">
        <v>80</v>
      </c>
      <c r="J199" s="12">
        <v>100</v>
      </c>
      <c r="K199" s="12">
        <v>100</v>
      </c>
      <c r="L199" s="13">
        <v>100</v>
      </c>
      <c r="M199" s="13">
        <f>(L199/I199)*100</f>
        <v>125</v>
      </c>
      <c r="N199" s="256"/>
    </row>
    <row r="200" spans="1:14" s="5" customFormat="1" ht="28" x14ac:dyDescent="0.35">
      <c r="A200" s="151" t="s">
        <v>105</v>
      </c>
      <c r="B200" s="267" t="s">
        <v>251</v>
      </c>
      <c r="C200" s="148" t="s">
        <v>24</v>
      </c>
      <c r="D200" s="185"/>
      <c r="E200" s="12"/>
      <c r="F200" s="12"/>
      <c r="G200" s="12"/>
      <c r="H200" s="12"/>
      <c r="I200" s="268">
        <v>100</v>
      </c>
      <c r="J200" s="12"/>
      <c r="K200" s="12"/>
      <c r="L200" s="268">
        <v>100</v>
      </c>
      <c r="M200" s="13">
        <f t="shared" ref="M200:M202" si="38">(L200/I200)*100</f>
        <v>100</v>
      </c>
      <c r="N200" s="256"/>
    </row>
    <row r="201" spans="1:14" s="5" customFormat="1" ht="28" x14ac:dyDescent="0.35">
      <c r="A201" s="151" t="s">
        <v>109</v>
      </c>
      <c r="B201" s="267" t="s">
        <v>240</v>
      </c>
      <c r="C201" s="148" t="s">
        <v>24</v>
      </c>
      <c r="D201" s="185"/>
      <c r="E201" s="12"/>
      <c r="F201" s="12"/>
      <c r="G201" s="12"/>
      <c r="H201" s="12"/>
      <c r="I201" s="268">
        <v>90</v>
      </c>
      <c r="J201" s="12"/>
      <c r="K201" s="12"/>
      <c r="L201" s="268">
        <v>91</v>
      </c>
      <c r="M201" s="13">
        <f t="shared" si="38"/>
        <v>101.11111111111111</v>
      </c>
      <c r="N201" s="256"/>
    </row>
    <row r="202" spans="1:14" s="5" customFormat="1" ht="28" x14ac:dyDescent="0.35">
      <c r="A202" s="260" t="s">
        <v>249</v>
      </c>
      <c r="B202" s="261" t="s">
        <v>250</v>
      </c>
      <c r="C202" s="260" t="s">
        <v>24</v>
      </c>
      <c r="D202" s="98"/>
      <c r="E202" s="269">
        <v>100</v>
      </c>
      <c r="F202" s="12"/>
      <c r="G202" s="12"/>
      <c r="H202" s="12"/>
      <c r="I202" s="269">
        <v>100</v>
      </c>
      <c r="J202" s="12"/>
      <c r="K202" s="12"/>
      <c r="L202" s="269">
        <v>100</v>
      </c>
      <c r="M202" s="13">
        <f t="shared" si="38"/>
        <v>100</v>
      </c>
      <c r="N202" s="256"/>
    </row>
    <row r="203" spans="1:14" ht="20.149999999999999" customHeight="1" x14ac:dyDescent="0.35">
      <c r="A203" s="10"/>
      <c r="B203" s="11"/>
      <c r="C203" s="9"/>
    </row>
  </sheetData>
  <mergeCells count="16">
    <mergeCell ref="A1:N1"/>
    <mergeCell ref="A2:N2"/>
    <mergeCell ref="A4:A5"/>
    <mergeCell ref="B4:B5"/>
    <mergeCell ref="C4:C5"/>
    <mergeCell ref="D4:D5"/>
    <mergeCell ref="E4:E5"/>
    <mergeCell ref="H4:H5"/>
    <mergeCell ref="N4:N5"/>
    <mergeCell ref="F4:F5"/>
    <mergeCell ref="G4:G5"/>
    <mergeCell ref="I4:I5"/>
    <mergeCell ref="J4:J5"/>
    <mergeCell ref="K4:K5"/>
    <mergeCell ref="L4:L5"/>
    <mergeCell ref="M4:M5"/>
  </mergeCells>
  <printOptions horizontalCentered="1"/>
  <pageMargins left="0.27559055118110198" right="0.27559055118110198" top="0.47244094488188998" bottom="0.47244094488188998" header="0.27559055118110198" footer="0.27559055118110198"/>
  <pageSetup paperSize="9" scale="95" orientation="landscape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 Đào</vt:lpstr>
      <vt:lpstr>'Kon Đào'!Print_Area</vt:lpstr>
      <vt:lpstr>'Kon Đào'!Print_Titles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2025-12-15T21:02:56Z</cp:lastPrinted>
  <dcterms:created xsi:type="dcterms:W3CDTF">2022-11-29T08:58:28Z</dcterms:created>
  <dcterms:modified xsi:type="dcterms:W3CDTF">2025-12-21T03:13:06Z</dcterms:modified>
</cp:coreProperties>
</file>